
<file path=[Content_Types].xml><?xml version="1.0" encoding="utf-8"?>
<Types xmlns="http://schemas.openxmlformats.org/package/2006/content-types">
  <Override PartName="/xl/charts/chart2.xml" ContentType="application/vnd.openxmlformats-officedocument.drawingml.chart+xml"/>
  <Override PartName="/xl/worksheets/sheet3.xml" ContentType="application/vnd.openxmlformats-officedocument.spreadsheetml.worksheet+xml"/>
  <Override PartName="/xl/charts/chart9.xml" ContentType="application/vnd.openxmlformats-officedocument.drawingml.chart+xml"/>
  <Default Extension="png" ContentType="image/png"/>
  <Default Extension="rels" ContentType="application/vnd.openxmlformats-package.relationships+xml"/>
  <Default Extension="xml" ContentType="application/xml"/>
  <Override PartName="/xl/charts/chart7.xml" ContentType="application/vnd.openxmlformats-officedocument.drawingml.chart+xml"/>
  <Override PartName="/xl/calcChain.xml" ContentType="application/vnd.openxmlformats-officedocument.spreadsheetml.calcChain+xml"/>
  <Override PartName="/xl/worksheets/sheet1.xml" ContentType="application/vnd.openxmlformats-officedocument.spreadsheetml.worksheet+xml"/>
  <Override PartName="/xl/charts/chart5.xml" ContentType="application/vnd.openxmlformats-officedocument.drawingml.chart+xml"/>
  <Override PartName="/xl/drawings/drawing4.xml" ContentType="application/vnd.openxmlformats-officedocument.drawing+xml"/>
  <Override PartName="/xl/worksheets/sheet6.xml" ContentType="application/vnd.openxmlformats-officedocument.spreadsheetml.worksheet+xml"/>
  <Override PartName="/docProps/core.xml" ContentType="application/vnd.openxmlformats-package.core-properties+xml"/>
  <Override PartName="/xl/charts/chart10.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worksheets/sheet4.xml" ContentType="application/vnd.openxmlformats-officedocument.spreadsheetml.worksheet+xml"/>
  <Override PartName="/docProps/app.xml" ContentType="application/vnd.openxmlformats-officedocument.extended-properties+xml"/>
  <Override PartName="/xl/charts/chart1.xml" ContentType="application/vnd.openxmlformats-officedocument.drawingml.chart+xml"/>
  <Override PartName="/xl/charts/chart8.xml" ContentType="application/vnd.openxmlformats-officedocument.drawingml.chart+xml"/>
  <Override PartName="/xl/worksheets/sheet2.xml" ContentType="application/vnd.openxmlformats-officedocument.spreadsheetml.worksheet+xml"/>
  <Override PartName="/xl/charts/chart6.xml" ContentType="application/vnd.openxmlformats-officedocument.drawingml.chart+xml"/>
  <Override PartName="/xl/styles.xml" ContentType="application/vnd.openxmlformats-officedocument.spreadsheetml.styles+xml"/>
  <Override PartName="/xl/theme/theme1.xml" ContentType="application/vnd.openxmlformats-officedocument.theme+xml"/>
  <Default Extension="vml" ContentType="application/vnd.openxmlformats-officedocument.vmlDrawing"/>
  <Override PartName="/xl/sharedStrings.xml" ContentType="application/vnd.openxmlformats-officedocument.spreadsheetml.sharedStrings+xml"/>
  <Override PartName="/xl/charts/chart4.xml" ContentType="application/vnd.openxmlformats-officedocument.drawingml.chart+xml"/>
  <Default Extension="pdf" ContentType="application/pdf"/>
  <Override PartName="/xl/charts/chart11.xml" ContentType="application/vnd.openxmlformats-officedocument.drawingml.chart+xml"/>
  <Override PartName="/xl/workbook.xml" ContentType="application/vnd.openxmlformats-officedocument.spreadsheetml.sheet.main+xml"/>
  <Override PartName="/xl/drawings/drawing3.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640" yWindow="-420" windowWidth="34880" windowHeight="26060" tabRatio="911"/>
  </bookViews>
  <sheets>
    <sheet name="1 - Instructions" sheetId="3" r:id="rId1"/>
    <sheet name="2 - Resource Names" sheetId="1" r:id="rId2"/>
    <sheet name="3 - Projects" sheetId="4" r:id="rId3"/>
    <sheet name="4 - ASSIGNMENT" sheetId="7" r:id="rId4"/>
    <sheet name="5 - DASHBOARD" sheetId="6" r:id="rId5"/>
    <sheet name="X - Scratchpad" sheetId="5" r:id="rId6"/>
  </sheets>
  <definedNames>
    <definedName name="Project1_Duration">'4 - ASSIGNMENT'!$D$28</definedName>
    <definedName name="Project1_Name">'3 - Projects'!$B$6</definedName>
    <definedName name="Project1_Start">'4 - ASSIGNMENT'!$B$28</definedName>
    <definedName name="Project10_Duration">'4 - ASSIGNMENT'!$D$46</definedName>
    <definedName name="Project10_Name">'3 - Projects'!$B$94</definedName>
    <definedName name="Project10_Start">'4 - ASSIGNMENT'!$B$46</definedName>
    <definedName name="Project11_Duration">'4 - ASSIGNMENT'!$D$48</definedName>
    <definedName name="Project11_Name">'3 - Projects'!$B$104</definedName>
    <definedName name="Project11_Start">'4 - ASSIGNMENT'!$B$48</definedName>
    <definedName name="Project12_Duration">'4 - ASSIGNMENT'!$D$50</definedName>
    <definedName name="Project12_Name">'3 - Projects'!$B$114</definedName>
    <definedName name="Project12_Start">'4 - ASSIGNMENT'!$B$50</definedName>
    <definedName name="Project13_Duration">'4 - ASSIGNMENT'!$D$52</definedName>
    <definedName name="Project13_Name">'3 - Projects'!$B$124</definedName>
    <definedName name="Project13_Start">'4 - ASSIGNMENT'!$B$52</definedName>
    <definedName name="Project14_Duration">'4 - ASSIGNMENT'!$D$54</definedName>
    <definedName name="Project14_Name">'3 - Projects'!$B$134</definedName>
    <definedName name="Project14_Start">'4 - ASSIGNMENT'!$B$54</definedName>
    <definedName name="Project15_Duration">'4 - ASSIGNMENT'!$D$56</definedName>
    <definedName name="Project15_Name">'3 - Projects'!$B$144</definedName>
    <definedName name="Project15_Start">'4 - ASSIGNMENT'!$B$56</definedName>
    <definedName name="Project16_Duration">'4 - ASSIGNMENT'!$D$58</definedName>
    <definedName name="Project16_Name">'3 - Projects'!$B$154</definedName>
    <definedName name="Project16_Start">'4 - ASSIGNMENT'!$B$58</definedName>
    <definedName name="Project17_Duration">'4 - ASSIGNMENT'!$D$60</definedName>
    <definedName name="Project17_Name">'3 - Projects'!$B$164</definedName>
    <definedName name="Project17_Start">'4 - ASSIGNMENT'!$B$60</definedName>
    <definedName name="Project18_Duration">'4 - ASSIGNMENT'!$D$62</definedName>
    <definedName name="Project18_Name">'3 - Projects'!$B$174</definedName>
    <definedName name="Project18_Start">'4 - ASSIGNMENT'!$B$62</definedName>
    <definedName name="Project19_Duration">'4 - ASSIGNMENT'!$D$64</definedName>
    <definedName name="Project19_Name">'3 - Projects'!$B$184</definedName>
    <definedName name="Project19_Start">'4 - ASSIGNMENT'!$B$64</definedName>
    <definedName name="Project2_Duration">'4 - ASSIGNMENT'!$D$30</definedName>
    <definedName name="Project2_Name">'3 - Projects'!$B$15</definedName>
    <definedName name="Project2_Start">'4 - ASSIGNMENT'!$B$30</definedName>
    <definedName name="Project20_Duration">'4 - ASSIGNMENT'!$D$66</definedName>
    <definedName name="Project20_Name">'3 - Projects'!$B$194</definedName>
    <definedName name="Project20_Start">'4 - ASSIGNMENT'!$B$66</definedName>
    <definedName name="Project21_Duration">'4 - ASSIGNMENT'!$D$68</definedName>
    <definedName name="Project21_Name">'3 - Projects'!$B$204</definedName>
    <definedName name="Project21_Start">'4 - ASSIGNMENT'!$B$68</definedName>
    <definedName name="Project22_Duration">'4 - ASSIGNMENT'!$D$70</definedName>
    <definedName name="Project22_Name">'3 - Projects'!$B$214</definedName>
    <definedName name="Project22_Start">'4 - ASSIGNMENT'!$B$70</definedName>
    <definedName name="Project23_Duration">'4 - ASSIGNMENT'!$D$72</definedName>
    <definedName name="Project23_Name">'3 - Projects'!$B$224</definedName>
    <definedName name="Project23_Start">'4 - ASSIGNMENT'!$B$72</definedName>
    <definedName name="Project24_Duration">'4 - ASSIGNMENT'!$D$74</definedName>
    <definedName name="Project24_Name">'3 - Projects'!$B$234</definedName>
    <definedName name="Project24_Start">'4 - ASSIGNMENT'!$B$74</definedName>
    <definedName name="Project25_Duration">'4 - ASSIGNMENT'!$D$76</definedName>
    <definedName name="Project25_Name">'3 - Projects'!$B$244</definedName>
    <definedName name="Project25_Start">'4 - ASSIGNMENT'!$B$76</definedName>
    <definedName name="Project3_Duration">'4 - ASSIGNMENT'!$D$32</definedName>
    <definedName name="Project3_Name">'3 - Projects'!$B$24</definedName>
    <definedName name="Project3_Start">'4 - ASSIGNMENT'!$B$32</definedName>
    <definedName name="Project4_Duration">'4 - ASSIGNMENT'!$D$34</definedName>
    <definedName name="Project4_Name">'3 - Projects'!$B$34</definedName>
    <definedName name="Project4_Start">'4 - ASSIGNMENT'!$B$34</definedName>
    <definedName name="Project5_Duration">'4 - ASSIGNMENT'!$D$36</definedName>
    <definedName name="Project5_Name">'3 - Projects'!$B$44</definedName>
    <definedName name="Project5_Start">'4 - ASSIGNMENT'!$B$36</definedName>
    <definedName name="Project6_Duration">'4 - ASSIGNMENT'!$D$38</definedName>
    <definedName name="Project6_Name">'3 - Projects'!$B$54</definedName>
    <definedName name="Project6_Start">'4 - ASSIGNMENT'!$B$38</definedName>
    <definedName name="Project7_Duration">'4 - ASSIGNMENT'!$D$40</definedName>
    <definedName name="Project7_Name">'3 - Projects'!$B$64</definedName>
    <definedName name="Project7_Start">'4 - ASSIGNMENT'!$B$40</definedName>
    <definedName name="Project8_Duration">'4 - ASSIGNMENT'!$D$42</definedName>
    <definedName name="Project8_Name">'3 - Projects'!$B$74</definedName>
    <definedName name="Project8_Start">'4 - ASSIGNMENT'!$B$42</definedName>
    <definedName name="Project9_Duration">'4 - ASSIGNMENT'!$D$44</definedName>
    <definedName name="Project9_Name">'3 - Projects'!$B$84</definedName>
    <definedName name="Project9_Start">'4 - ASSIGNMENT'!$B$44</definedName>
    <definedName name="Resource_Collection">'2 - Resource Names'!$C:$C</definedName>
    <definedName name="Resource_Types">'1 - Instructions'!$E$6:$E$15</definedName>
    <definedName name="Resource1_Max">'X - Scratchpad'!$C$8</definedName>
    <definedName name="Resource1_Name">'1 - Instructions'!$E$6</definedName>
    <definedName name="Resource10_Max">'X - Scratchpad'!$C$17</definedName>
    <definedName name="Resource10_Name">'1 - Instructions'!$E$15</definedName>
    <definedName name="Resource2_Max">'X - Scratchpad'!$C$9</definedName>
    <definedName name="Resource2_Name">'1 - Instructions'!$E$7</definedName>
    <definedName name="Resource3_Max">'X - Scratchpad'!$C$10</definedName>
    <definedName name="Resource3_Name">'1 - Instructions'!$E$8</definedName>
    <definedName name="Resource4_Max">'X - Scratchpad'!$C$11</definedName>
    <definedName name="Resource4_Name">'1 - Instructions'!$E$9</definedName>
    <definedName name="Resource5_Max">'X - Scratchpad'!$C$12</definedName>
    <definedName name="Resource5_Name">'1 - Instructions'!$E$10</definedName>
    <definedName name="Resource6_Max">'X - Scratchpad'!$C$13</definedName>
    <definedName name="Resource6_Name">'1 - Instructions'!$E$11</definedName>
    <definedName name="Resource7_Max">'X - Scratchpad'!$C$14</definedName>
    <definedName name="Resource7_Name">'1 - Instructions'!$E$12</definedName>
    <definedName name="Resource8_Max">'X - Scratchpad'!$C$15</definedName>
    <definedName name="Resource8_Name">'1 - Instructions'!$E$13</definedName>
    <definedName name="Resource9_Max">'X - Scratchpad'!$C$16</definedName>
    <definedName name="Resource9_Name">'1 - Instructions'!$E$14</definedName>
    <definedName name="Week1">'4 - ASSIGNMENT'!$G$27</definedName>
    <definedName name="Week10">'4 - ASSIGNMENT'!$P$27</definedName>
    <definedName name="Week11">'4 - ASSIGNMENT'!$Q$27</definedName>
    <definedName name="Week12">'4 - ASSIGNMENT'!$R$27</definedName>
    <definedName name="Week13">'4 - ASSIGNMENT'!$S$27</definedName>
    <definedName name="Week14">'4 - ASSIGNMENT'!$T$27</definedName>
    <definedName name="Week15">'4 - ASSIGNMENT'!$U$27</definedName>
    <definedName name="Week16">'4 - ASSIGNMENT'!$V$27</definedName>
    <definedName name="Week17">'4 - ASSIGNMENT'!$W$27</definedName>
    <definedName name="Week18">'4 - ASSIGNMENT'!$X$27</definedName>
    <definedName name="Week19">'4 - ASSIGNMENT'!$Y$27</definedName>
    <definedName name="Week2">'4 - ASSIGNMENT'!$H$27</definedName>
    <definedName name="Week20">'4 - ASSIGNMENT'!$Z$27</definedName>
    <definedName name="Week21">'4 - ASSIGNMENT'!$AA$27</definedName>
    <definedName name="Week22">'4 - ASSIGNMENT'!$AB$27</definedName>
    <definedName name="Week23">'4 - ASSIGNMENT'!$AC$27</definedName>
    <definedName name="Week24">'4 - ASSIGNMENT'!$AD$27</definedName>
    <definedName name="Week25">'4 - ASSIGNMENT'!$AE$27</definedName>
    <definedName name="Week26">'4 - ASSIGNMENT'!$AF$27</definedName>
    <definedName name="Week27">'4 - ASSIGNMENT'!$AG$27</definedName>
    <definedName name="Week28">'4 - ASSIGNMENT'!$AH$27</definedName>
    <definedName name="Week29">'4 - ASSIGNMENT'!$AI$27</definedName>
    <definedName name="Week3">'4 - ASSIGNMENT'!$I$27</definedName>
    <definedName name="Week30">'4 - ASSIGNMENT'!$AJ$27</definedName>
    <definedName name="Week31">'4 - ASSIGNMENT'!$AK$27</definedName>
    <definedName name="Week32">'4 - ASSIGNMENT'!$AL$27</definedName>
    <definedName name="Week33">'4 - ASSIGNMENT'!$AM$27</definedName>
    <definedName name="Week34">'4 - ASSIGNMENT'!$AN$27</definedName>
    <definedName name="Week35">'4 - ASSIGNMENT'!$AO$27</definedName>
    <definedName name="Week36">'4 - ASSIGNMENT'!$AP$27</definedName>
    <definedName name="Week37">'4 - ASSIGNMENT'!$AQ$27</definedName>
    <definedName name="Week38">'4 - ASSIGNMENT'!$AR$27</definedName>
    <definedName name="Week39">'4 - ASSIGNMENT'!$AS$27</definedName>
    <definedName name="Week4">'4 - ASSIGNMENT'!$J$27</definedName>
    <definedName name="Week40">'4 - ASSIGNMENT'!$AT$27</definedName>
    <definedName name="Week41">'4 - ASSIGNMENT'!$AU$27</definedName>
    <definedName name="Week42">'4 - ASSIGNMENT'!$AV$27</definedName>
    <definedName name="Week43">'4 - ASSIGNMENT'!$AW$27</definedName>
    <definedName name="Week44">'4 - ASSIGNMENT'!$AX$27</definedName>
    <definedName name="Week45">'4 - ASSIGNMENT'!$AY$27</definedName>
    <definedName name="Week46">'4 - ASSIGNMENT'!$AZ$27</definedName>
    <definedName name="Week47">'4 - ASSIGNMENT'!$BA$27</definedName>
    <definedName name="Week48">'4 - ASSIGNMENT'!$BB$27</definedName>
    <definedName name="Week49">'4 - ASSIGNMENT'!$BC$27</definedName>
    <definedName name="Week5">'4 - ASSIGNMENT'!$K$27</definedName>
    <definedName name="Week50">'4 - ASSIGNMENT'!$BD$27</definedName>
    <definedName name="Week51">'4 - ASSIGNMENT'!$BE$27</definedName>
    <definedName name="Week52">'4 - ASSIGNMENT'!$BF$27</definedName>
    <definedName name="Week6">'4 - ASSIGNMENT'!$L$27</definedName>
    <definedName name="Week7">'4 - ASSIGNMENT'!$M$27</definedName>
    <definedName name="Week8">'4 - ASSIGNMENT'!$N$27</definedName>
    <definedName name="Week9">'4 - ASSIGNMENT'!$O$27</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D3" i="4"/>
  <c r="F249"/>
  <c r="P243"/>
  <c r="O243"/>
  <c r="N243"/>
  <c r="M243"/>
  <c r="L243"/>
  <c r="K243"/>
  <c r="J243"/>
  <c r="I243"/>
  <c r="H243"/>
  <c r="G243"/>
  <c r="F239"/>
  <c r="P233"/>
  <c r="O233"/>
  <c r="N233"/>
  <c r="M233"/>
  <c r="L233"/>
  <c r="K233"/>
  <c r="J233"/>
  <c r="I233"/>
  <c r="H233"/>
  <c r="G233"/>
  <c r="F229"/>
  <c r="P223"/>
  <c r="O223"/>
  <c r="N223"/>
  <c r="M223"/>
  <c r="L223"/>
  <c r="K223"/>
  <c r="J223"/>
  <c r="I223"/>
  <c r="H223"/>
  <c r="G223"/>
  <c r="F219"/>
  <c r="P213"/>
  <c r="O213"/>
  <c r="N213"/>
  <c r="M213"/>
  <c r="L213"/>
  <c r="K213"/>
  <c r="J213"/>
  <c r="I213"/>
  <c r="H213"/>
  <c r="G213"/>
  <c r="F209"/>
  <c r="P203"/>
  <c r="O203"/>
  <c r="N203"/>
  <c r="M203"/>
  <c r="L203"/>
  <c r="K203"/>
  <c r="J203"/>
  <c r="I203"/>
  <c r="H203"/>
  <c r="G203"/>
  <c r="F199"/>
  <c r="P193"/>
  <c r="O193"/>
  <c r="N193"/>
  <c r="M193"/>
  <c r="L193"/>
  <c r="K193"/>
  <c r="J193"/>
  <c r="I193"/>
  <c r="H193"/>
  <c r="G193"/>
  <c r="F189"/>
  <c r="P183"/>
  <c r="O183"/>
  <c r="N183"/>
  <c r="M183"/>
  <c r="L183"/>
  <c r="K183"/>
  <c r="J183"/>
  <c r="I183"/>
  <c r="H183"/>
  <c r="G183"/>
  <c r="F179"/>
  <c r="P173"/>
  <c r="O173"/>
  <c r="N173"/>
  <c r="M173"/>
  <c r="L173"/>
  <c r="K173"/>
  <c r="J173"/>
  <c r="I173"/>
  <c r="H173"/>
  <c r="G173"/>
  <c r="F169"/>
  <c r="P163"/>
  <c r="O163"/>
  <c r="N163"/>
  <c r="M163"/>
  <c r="L163"/>
  <c r="K163"/>
  <c r="J163"/>
  <c r="I163"/>
  <c r="H163"/>
  <c r="G163"/>
  <c r="F159"/>
  <c r="P153"/>
  <c r="O153"/>
  <c r="N153"/>
  <c r="M153"/>
  <c r="L153"/>
  <c r="K153"/>
  <c r="J153"/>
  <c r="I153"/>
  <c r="H153"/>
  <c r="G153"/>
  <c r="F149"/>
  <c r="P143"/>
  <c r="O143"/>
  <c r="N143"/>
  <c r="M143"/>
  <c r="L143"/>
  <c r="K143"/>
  <c r="J143"/>
  <c r="I143"/>
  <c r="H143"/>
  <c r="G143"/>
  <c r="F139"/>
  <c r="P133"/>
  <c r="O133"/>
  <c r="N133"/>
  <c r="M133"/>
  <c r="L133"/>
  <c r="K133"/>
  <c r="J133"/>
  <c r="I133"/>
  <c r="H133"/>
  <c r="G133"/>
  <c r="F129"/>
  <c r="P123"/>
  <c r="O123"/>
  <c r="N123"/>
  <c r="M123"/>
  <c r="L123"/>
  <c r="K123"/>
  <c r="J123"/>
  <c r="I123"/>
  <c r="H123"/>
  <c r="G123"/>
  <c r="F119"/>
  <c r="P113"/>
  <c r="O113"/>
  <c r="N113"/>
  <c r="M113"/>
  <c r="L113"/>
  <c r="K113"/>
  <c r="J113"/>
  <c r="I113"/>
  <c r="H113"/>
  <c r="G113"/>
  <c r="F109"/>
  <c r="P103"/>
  <c r="O103"/>
  <c r="N103"/>
  <c r="M103"/>
  <c r="L103"/>
  <c r="K103"/>
  <c r="J103"/>
  <c r="I103"/>
  <c r="H103"/>
  <c r="G103"/>
  <c r="F99"/>
  <c r="P93"/>
  <c r="O93"/>
  <c r="N93"/>
  <c r="M93"/>
  <c r="L93"/>
  <c r="K93"/>
  <c r="J93"/>
  <c r="I93"/>
  <c r="H93"/>
  <c r="G93"/>
  <c r="F89"/>
  <c r="P83"/>
  <c r="O83"/>
  <c r="N83"/>
  <c r="M83"/>
  <c r="L83"/>
  <c r="K83"/>
  <c r="J83"/>
  <c r="I83"/>
  <c r="H83"/>
  <c r="G83"/>
  <c r="F79"/>
  <c r="P73"/>
  <c r="O73"/>
  <c r="N73"/>
  <c r="M73"/>
  <c r="L73"/>
  <c r="K73"/>
  <c r="J73"/>
  <c r="I73"/>
  <c r="H73"/>
  <c r="G73"/>
  <c r="F69"/>
  <c r="P63"/>
  <c r="O63"/>
  <c r="N63"/>
  <c r="M63"/>
  <c r="L63"/>
  <c r="K63"/>
  <c r="J63"/>
  <c r="I63"/>
  <c r="H63"/>
  <c r="G63"/>
  <c r="F59"/>
  <c r="P53"/>
  <c r="O53"/>
  <c r="N53"/>
  <c r="M53"/>
  <c r="L53"/>
  <c r="K53"/>
  <c r="J53"/>
  <c r="I53"/>
  <c r="H53"/>
  <c r="G53"/>
  <c r="F49"/>
  <c r="P43"/>
  <c r="O43"/>
  <c r="N43"/>
  <c r="M43"/>
  <c r="L43"/>
  <c r="K43"/>
  <c r="J43"/>
  <c r="I43"/>
  <c r="H43"/>
  <c r="G43"/>
  <c r="F39"/>
  <c r="P33"/>
  <c r="O33"/>
  <c r="N33"/>
  <c r="M33"/>
  <c r="L33"/>
  <c r="K33"/>
  <c r="J33"/>
  <c r="I33"/>
  <c r="H33"/>
  <c r="G33"/>
  <c r="F29"/>
  <c r="P23"/>
  <c r="O23"/>
  <c r="N23"/>
  <c r="M23"/>
  <c r="L23"/>
  <c r="K23"/>
  <c r="J23"/>
  <c r="I23"/>
  <c r="H23"/>
  <c r="G23"/>
  <c r="F20"/>
  <c r="P14"/>
  <c r="O14"/>
  <c r="N14"/>
  <c r="M14"/>
  <c r="L14"/>
  <c r="K14"/>
  <c r="J14"/>
  <c r="I14"/>
  <c r="H14"/>
  <c r="G14"/>
  <c r="G5"/>
  <c r="P5"/>
  <c r="O5"/>
  <c r="N5"/>
  <c r="M5"/>
  <c r="L5"/>
  <c r="K5"/>
  <c r="J5"/>
  <c r="I5"/>
  <c r="H5"/>
  <c r="F11"/>
  <c r="E28" i="7"/>
  <c r="F28"/>
  <c r="L28"/>
  <c r="C76"/>
  <c r="C74"/>
  <c r="C72"/>
  <c r="C70"/>
  <c r="C68"/>
  <c r="C66"/>
  <c r="C64"/>
  <c r="C62"/>
  <c r="C60"/>
  <c r="C58"/>
  <c r="C56"/>
  <c r="C54"/>
  <c r="C52"/>
  <c r="C50"/>
  <c r="C48"/>
  <c r="C46"/>
  <c r="C44"/>
  <c r="C42"/>
  <c r="C40"/>
  <c r="C38"/>
  <c r="C36"/>
  <c r="C34"/>
  <c r="C32"/>
  <c r="C30"/>
  <c r="C28"/>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M28"/>
  <c r="K28"/>
  <c r="J28"/>
  <c r="I28"/>
  <c r="H28"/>
  <c r="G28"/>
  <c r="C14" i="6"/>
  <c r="C13"/>
  <c r="C12"/>
  <c r="C11"/>
  <c r="C10"/>
  <c r="C9"/>
  <c r="C8"/>
  <c r="C7"/>
  <c r="C6"/>
  <c r="C5"/>
  <c r="D10"/>
  <c r="G10"/>
  <c r="D5"/>
  <c r="G5"/>
  <c r="D6"/>
  <c r="G6"/>
  <c r="D7"/>
  <c r="G7"/>
  <c r="D8"/>
  <c r="G8"/>
  <c r="D9"/>
  <c r="G9"/>
  <c r="D11"/>
  <c r="G11"/>
  <c r="D12"/>
  <c r="G12"/>
  <c r="D13"/>
  <c r="G13"/>
  <c r="D14"/>
  <c r="G14"/>
  <c r="E5"/>
  <c r="E6"/>
  <c r="E7"/>
  <c r="E8"/>
  <c r="E9"/>
  <c r="E10"/>
  <c r="E11"/>
  <c r="E12"/>
  <c r="E13"/>
  <c r="E14"/>
  <c r="H14"/>
  <c r="F14"/>
  <c r="A14"/>
  <c r="B14"/>
  <c r="H13"/>
  <c r="F13"/>
  <c r="A13"/>
  <c r="B13"/>
  <c r="H12"/>
  <c r="F12"/>
  <c r="A12"/>
  <c r="B12"/>
  <c r="H11"/>
  <c r="F11"/>
  <c r="A11"/>
  <c r="B11"/>
  <c r="H10"/>
  <c r="F10"/>
  <c r="A10"/>
  <c r="B10"/>
  <c r="H9"/>
  <c r="F9"/>
  <c r="A9"/>
  <c r="B9"/>
  <c r="H8"/>
  <c r="F8"/>
  <c r="A8"/>
  <c r="B8"/>
  <c r="H7"/>
  <c r="F7"/>
  <c r="A7"/>
  <c r="B7"/>
  <c r="H6"/>
  <c r="F6"/>
  <c r="A6"/>
  <c r="B6"/>
  <c r="B5"/>
  <c r="A5"/>
  <c r="F5"/>
  <c r="H5"/>
  <c r="D136" i="5"/>
  <c r="G136"/>
  <c r="C136"/>
  <c r="H136"/>
  <c r="J136"/>
  <c r="C137"/>
  <c r="D137"/>
  <c r="G137"/>
  <c r="H137"/>
  <c r="J137"/>
  <c r="C138"/>
  <c r="D138"/>
  <c r="G138"/>
  <c r="H138"/>
  <c r="J138"/>
  <c r="C139"/>
  <c r="D139"/>
  <c r="G139"/>
  <c r="H139"/>
  <c r="J139"/>
  <c r="C140"/>
  <c r="D140"/>
  <c r="G140"/>
  <c r="H140"/>
  <c r="J140"/>
  <c r="J377"/>
  <c r="K136"/>
  <c r="K137"/>
  <c r="K138"/>
  <c r="K139"/>
  <c r="K140"/>
  <c r="K377"/>
  <c r="L136"/>
  <c r="L137"/>
  <c r="L138"/>
  <c r="L139"/>
  <c r="L140"/>
  <c r="L377"/>
  <c r="M136"/>
  <c r="M137"/>
  <c r="M138"/>
  <c r="M139"/>
  <c r="M140"/>
  <c r="M377"/>
  <c r="N136"/>
  <c r="N137"/>
  <c r="N138"/>
  <c r="N139"/>
  <c r="N140"/>
  <c r="N377"/>
  <c r="O136"/>
  <c r="O137"/>
  <c r="O138"/>
  <c r="O139"/>
  <c r="O140"/>
  <c r="O377"/>
  <c r="P136"/>
  <c r="P137"/>
  <c r="P138"/>
  <c r="P139"/>
  <c r="P140"/>
  <c r="P377"/>
  <c r="Q136"/>
  <c r="Q137"/>
  <c r="Q138"/>
  <c r="Q139"/>
  <c r="Q140"/>
  <c r="Q377"/>
  <c r="R136"/>
  <c r="R137"/>
  <c r="R138"/>
  <c r="R139"/>
  <c r="R140"/>
  <c r="R377"/>
  <c r="S136"/>
  <c r="S137"/>
  <c r="S138"/>
  <c r="S139"/>
  <c r="S140"/>
  <c r="S377"/>
  <c r="T136"/>
  <c r="T137"/>
  <c r="T138"/>
  <c r="T139"/>
  <c r="T140"/>
  <c r="T377"/>
  <c r="U136"/>
  <c r="U137"/>
  <c r="U138"/>
  <c r="U139"/>
  <c r="U140"/>
  <c r="U377"/>
  <c r="V136"/>
  <c r="V137"/>
  <c r="V138"/>
  <c r="V139"/>
  <c r="V140"/>
  <c r="V377"/>
  <c r="W136"/>
  <c r="W137"/>
  <c r="W138"/>
  <c r="W139"/>
  <c r="W140"/>
  <c r="W377"/>
  <c r="X136"/>
  <c r="X137"/>
  <c r="X138"/>
  <c r="X139"/>
  <c r="X140"/>
  <c r="X377"/>
  <c r="Y136"/>
  <c r="Y137"/>
  <c r="Y138"/>
  <c r="Y139"/>
  <c r="Y140"/>
  <c r="Y377"/>
  <c r="Z136"/>
  <c r="Z137"/>
  <c r="Z138"/>
  <c r="Z139"/>
  <c r="Z140"/>
  <c r="Z377"/>
  <c r="AA136"/>
  <c r="AA137"/>
  <c r="AA138"/>
  <c r="AA139"/>
  <c r="AA140"/>
  <c r="AA377"/>
  <c r="AB136"/>
  <c r="AB137"/>
  <c r="AB138"/>
  <c r="AB139"/>
  <c r="AB140"/>
  <c r="AB377"/>
  <c r="AC136"/>
  <c r="AC137"/>
  <c r="AC138"/>
  <c r="AC139"/>
  <c r="AC140"/>
  <c r="AC377"/>
  <c r="AD136"/>
  <c r="AD137"/>
  <c r="AD138"/>
  <c r="AD139"/>
  <c r="AD140"/>
  <c r="AD377"/>
  <c r="AE136"/>
  <c r="AE137"/>
  <c r="AE138"/>
  <c r="AE139"/>
  <c r="AE140"/>
  <c r="AE377"/>
  <c r="AF136"/>
  <c r="AF137"/>
  <c r="AF138"/>
  <c r="AF139"/>
  <c r="AF140"/>
  <c r="AF377"/>
  <c r="AG136"/>
  <c r="AG137"/>
  <c r="AG138"/>
  <c r="AG139"/>
  <c r="AG140"/>
  <c r="AG377"/>
  <c r="AH136"/>
  <c r="AH137"/>
  <c r="AH138"/>
  <c r="AH139"/>
  <c r="AH140"/>
  <c r="AH377"/>
  <c r="AI136"/>
  <c r="AI137"/>
  <c r="AI138"/>
  <c r="AI139"/>
  <c r="AI140"/>
  <c r="AI377"/>
  <c r="AJ136"/>
  <c r="AJ137"/>
  <c r="AJ138"/>
  <c r="AJ139"/>
  <c r="AJ140"/>
  <c r="AJ377"/>
  <c r="AK136"/>
  <c r="AK137"/>
  <c r="AK138"/>
  <c r="AK139"/>
  <c r="AK140"/>
  <c r="AK377"/>
  <c r="AL136"/>
  <c r="AL137"/>
  <c r="AL138"/>
  <c r="AL139"/>
  <c r="AL140"/>
  <c r="AL377"/>
  <c r="AM136"/>
  <c r="AM137"/>
  <c r="AM138"/>
  <c r="AM139"/>
  <c r="AM140"/>
  <c r="AM377"/>
  <c r="AN136"/>
  <c r="AN137"/>
  <c r="AN138"/>
  <c r="AN139"/>
  <c r="AN140"/>
  <c r="AN377"/>
  <c r="AO136"/>
  <c r="AO137"/>
  <c r="AO138"/>
  <c r="AO139"/>
  <c r="AO140"/>
  <c r="AO377"/>
  <c r="AP136"/>
  <c r="AP137"/>
  <c r="AP138"/>
  <c r="AP139"/>
  <c r="AP140"/>
  <c r="AP377"/>
  <c r="AQ136"/>
  <c r="AQ137"/>
  <c r="AQ138"/>
  <c r="AQ139"/>
  <c r="AQ140"/>
  <c r="AQ377"/>
  <c r="AR136"/>
  <c r="AR137"/>
  <c r="AR138"/>
  <c r="AR139"/>
  <c r="AR140"/>
  <c r="AR377"/>
  <c r="AS136"/>
  <c r="AS137"/>
  <c r="AS138"/>
  <c r="AS139"/>
  <c r="AS140"/>
  <c r="AS377"/>
  <c r="AT136"/>
  <c r="AT137"/>
  <c r="AT138"/>
  <c r="AT139"/>
  <c r="AT140"/>
  <c r="AT377"/>
  <c r="AU136"/>
  <c r="AU137"/>
  <c r="AU138"/>
  <c r="AU139"/>
  <c r="AU140"/>
  <c r="AU377"/>
  <c r="AV136"/>
  <c r="AV137"/>
  <c r="AV138"/>
  <c r="AV139"/>
  <c r="AV140"/>
  <c r="AV377"/>
  <c r="AW136"/>
  <c r="AW137"/>
  <c r="AW138"/>
  <c r="AW139"/>
  <c r="AW140"/>
  <c r="AW377"/>
  <c r="AX136"/>
  <c r="AX137"/>
  <c r="AX138"/>
  <c r="AX139"/>
  <c r="AX140"/>
  <c r="AX377"/>
  <c r="AY136"/>
  <c r="AY137"/>
  <c r="AY138"/>
  <c r="AY139"/>
  <c r="AY140"/>
  <c r="AY377"/>
  <c r="AZ136"/>
  <c r="AZ137"/>
  <c r="AZ138"/>
  <c r="AZ139"/>
  <c r="AZ140"/>
  <c r="AZ377"/>
  <c r="BA136"/>
  <c r="BA137"/>
  <c r="BA138"/>
  <c r="BA139"/>
  <c r="BA140"/>
  <c r="BA377"/>
  <c r="BB136"/>
  <c r="BB137"/>
  <c r="BB138"/>
  <c r="BB139"/>
  <c r="BB140"/>
  <c r="BB377"/>
  <c r="BC136"/>
  <c r="BC137"/>
  <c r="BC138"/>
  <c r="BC139"/>
  <c r="BC140"/>
  <c r="BC377"/>
  <c r="BD136"/>
  <c r="BD137"/>
  <c r="BD138"/>
  <c r="BD139"/>
  <c r="BD140"/>
  <c r="BD377"/>
  <c r="BE136"/>
  <c r="BE137"/>
  <c r="BE138"/>
  <c r="BE139"/>
  <c r="BE140"/>
  <c r="BE377"/>
  <c r="BF136"/>
  <c r="BF137"/>
  <c r="BF138"/>
  <c r="BF139"/>
  <c r="BF140"/>
  <c r="BF377"/>
  <c r="BG136"/>
  <c r="BG137"/>
  <c r="BG138"/>
  <c r="BG139"/>
  <c r="BG140"/>
  <c r="BG377"/>
  <c r="BH136"/>
  <c r="BH137"/>
  <c r="BH138"/>
  <c r="BH139"/>
  <c r="BH140"/>
  <c r="BH377"/>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D141"/>
  <c r="G141"/>
  <c r="C141"/>
  <c r="H141"/>
  <c r="J141"/>
  <c r="C142"/>
  <c r="D142"/>
  <c r="G142"/>
  <c r="H142"/>
  <c r="J142"/>
  <c r="C143"/>
  <c r="D143"/>
  <c r="G143"/>
  <c r="H143"/>
  <c r="J143"/>
  <c r="C144"/>
  <c r="D144"/>
  <c r="G144"/>
  <c r="H144"/>
  <c r="J144"/>
  <c r="C145"/>
  <c r="D145"/>
  <c r="G145"/>
  <c r="H145"/>
  <c r="J145"/>
  <c r="J387"/>
  <c r="K141"/>
  <c r="K142"/>
  <c r="K143"/>
  <c r="K144"/>
  <c r="K145"/>
  <c r="K387"/>
  <c r="L141"/>
  <c r="L142"/>
  <c r="L143"/>
  <c r="L144"/>
  <c r="L145"/>
  <c r="L387"/>
  <c r="M141"/>
  <c r="M142"/>
  <c r="M143"/>
  <c r="M144"/>
  <c r="M145"/>
  <c r="M387"/>
  <c r="N141"/>
  <c r="N142"/>
  <c r="N143"/>
  <c r="N144"/>
  <c r="N145"/>
  <c r="N387"/>
  <c r="O141"/>
  <c r="O142"/>
  <c r="O143"/>
  <c r="O144"/>
  <c r="O145"/>
  <c r="O387"/>
  <c r="P141"/>
  <c r="P142"/>
  <c r="P143"/>
  <c r="P144"/>
  <c r="P145"/>
  <c r="P387"/>
  <c r="Q141"/>
  <c r="Q142"/>
  <c r="Q143"/>
  <c r="Q144"/>
  <c r="Q145"/>
  <c r="Q387"/>
  <c r="R141"/>
  <c r="R142"/>
  <c r="R143"/>
  <c r="R144"/>
  <c r="R145"/>
  <c r="R387"/>
  <c r="S141"/>
  <c r="S142"/>
  <c r="S143"/>
  <c r="S144"/>
  <c r="S145"/>
  <c r="S387"/>
  <c r="T141"/>
  <c r="T142"/>
  <c r="T143"/>
  <c r="T144"/>
  <c r="T145"/>
  <c r="T387"/>
  <c r="U141"/>
  <c r="U142"/>
  <c r="U143"/>
  <c r="U144"/>
  <c r="U145"/>
  <c r="U387"/>
  <c r="V141"/>
  <c r="V142"/>
  <c r="V143"/>
  <c r="V144"/>
  <c r="V145"/>
  <c r="V387"/>
  <c r="W141"/>
  <c r="W142"/>
  <c r="W143"/>
  <c r="W144"/>
  <c r="W145"/>
  <c r="W387"/>
  <c r="X141"/>
  <c r="X142"/>
  <c r="X143"/>
  <c r="X144"/>
  <c r="X145"/>
  <c r="X387"/>
  <c r="Y141"/>
  <c r="Y142"/>
  <c r="Y143"/>
  <c r="Y144"/>
  <c r="Y145"/>
  <c r="Y387"/>
  <c r="Z141"/>
  <c r="Z142"/>
  <c r="Z143"/>
  <c r="Z144"/>
  <c r="Z145"/>
  <c r="Z387"/>
  <c r="AA141"/>
  <c r="AA142"/>
  <c r="AA143"/>
  <c r="AA144"/>
  <c r="AA145"/>
  <c r="AA387"/>
  <c r="AB141"/>
  <c r="AB142"/>
  <c r="AB143"/>
  <c r="AB144"/>
  <c r="AB145"/>
  <c r="AB387"/>
  <c r="AC141"/>
  <c r="AC142"/>
  <c r="AC143"/>
  <c r="AC144"/>
  <c r="AC145"/>
  <c r="AC387"/>
  <c r="AD141"/>
  <c r="AD142"/>
  <c r="AD143"/>
  <c r="AD144"/>
  <c r="AD145"/>
  <c r="AD387"/>
  <c r="AE141"/>
  <c r="AE142"/>
  <c r="AE143"/>
  <c r="AE144"/>
  <c r="AE145"/>
  <c r="AE387"/>
  <c r="AF141"/>
  <c r="AF142"/>
  <c r="AF143"/>
  <c r="AF144"/>
  <c r="AF145"/>
  <c r="AF387"/>
  <c r="AG141"/>
  <c r="AG142"/>
  <c r="AG143"/>
  <c r="AG144"/>
  <c r="AG145"/>
  <c r="AG387"/>
  <c r="AH141"/>
  <c r="AH142"/>
  <c r="AH143"/>
  <c r="AH144"/>
  <c r="AH145"/>
  <c r="AH387"/>
  <c r="AI141"/>
  <c r="AI142"/>
  <c r="AI143"/>
  <c r="AI144"/>
  <c r="AI145"/>
  <c r="AI387"/>
  <c r="AJ141"/>
  <c r="AJ142"/>
  <c r="AJ143"/>
  <c r="AJ144"/>
  <c r="AJ145"/>
  <c r="AJ387"/>
  <c r="AK141"/>
  <c r="AK142"/>
  <c r="AK143"/>
  <c r="AK144"/>
  <c r="AK145"/>
  <c r="AK387"/>
  <c r="AL141"/>
  <c r="AL142"/>
  <c r="AL143"/>
  <c r="AL144"/>
  <c r="AL145"/>
  <c r="AL387"/>
  <c r="AM141"/>
  <c r="AM142"/>
  <c r="AM143"/>
  <c r="AM144"/>
  <c r="AM145"/>
  <c r="AM387"/>
  <c r="AN141"/>
  <c r="AN142"/>
  <c r="AN143"/>
  <c r="AN144"/>
  <c r="AN145"/>
  <c r="AN387"/>
  <c r="AO141"/>
  <c r="AO142"/>
  <c r="AO143"/>
  <c r="AO144"/>
  <c r="AO145"/>
  <c r="AO387"/>
  <c r="AP141"/>
  <c r="AP142"/>
  <c r="AP143"/>
  <c r="AP144"/>
  <c r="AP145"/>
  <c r="AP387"/>
  <c r="AQ141"/>
  <c r="AQ142"/>
  <c r="AQ143"/>
  <c r="AQ144"/>
  <c r="AQ145"/>
  <c r="AQ387"/>
  <c r="AR141"/>
  <c r="AR142"/>
  <c r="AR143"/>
  <c r="AR144"/>
  <c r="AR145"/>
  <c r="AR387"/>
  <c r="AS141"/>
  <c r="AS142"/>
  <c r="AS143"/>
  <c r="AS144"/>
  <c r="AS145"/>
  <c r="AS387"/>
  <c r="AT141"/>
  <c r="AT142"/>
  <c r="AT143"/>
  <c r="AT144"/>
  <c r="AT145"/>
  <c r="AT387"/>
  <c r="AU141"/>
  <c r="AU142"/>
  <c r="AU143"/>
  <c r="AU144"/>
  <c r="AU145"/>
  <c r="AU387"/>
  <c r="AV141"/>
  <c r="AV142"/>
  <c r="AV143"/>
  <c r="AV144"/>
  <c r="AV145"/>
  <c r="AV387"/>
  <c r="AW141"/>
  <c r="AW142"/>
  <c r="AW143"/>
  <c r="AW144"/>
  <c r="AW145"/>
  <c r="AW387"/>
  <c r="AX141"/>
  <c r="AX142"/>
  <c r="AX143"/>
  <c r="AX144"/>
  <c r="AX145"/>
  <c r="AX387"/>
  <c r="AY141"/>
  <c r="AY142"/>
  <c r="AY143"/>
  <c r="AY144"/>
  <c r="AY145"/>
  <c r="AY387"/>
  <c r="AZ141"/>
  <c r="AZ142"/>
  <c r="AZ143"/>
  <c r="AZ144"/>
  <c r="AZ145"/>
  <c r="AZ387"/>
  <c r="BA141"/>
  <c r="BA142"/>
  <c r="BA143"/>
  <c r="BA144"/>
  <c r="BA145"/>
  <c r="BA387"/>
  <c r="BB141"/>
  <c r="BB142"/>
  <c r="BB143"/>
  <c r="BB144"/>
  <c r="BB145"/>
  <c r="BB387"/>
  <c r="BC141"/>
  <c r="BC142"/>
  <c r="BC143"/>
  <c r="BC144"/>
  <c r="BC145"/>
  <c r="BC387"/>
  <c r="BD141"/>
  <c r="BD142"/>
  <c r="BD143"/>
  <c r="BD144"/>
  <c r="BD145"/>
  <c r="BD387"/>
  <c r="BE141"/>
  <c r="BE142"/>
  <c r="BE143"/>
  <c r="BE144"/>
  <c r="BE145"/>
  <c r="BE387"/>
  <c r="BF141"/>
  <c r="BF142"/>
  <c r="BF143"/>
  <c r="BF144"/>
  <c r="BF145"/>
  <c r="BF387"/>
  <c r="BG141"/>
  <c r="BG142"/>
  <c r="BG143"/>
  <c r="BG144"/>
  <c r="BG145"/>
  <c r="BG387"/>
  <c r="BH141"/>
  <c r="BH142"/>
  <c r="BH143"/>
  <c r="BH144"/>
  <c r="BH145"/>
  <c r="BH387"/>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D146"/>
  <c r="G146"/>
  <c r="C146"/>
  <c r="H146"/>
  <c r="J146"/>
  <c r="C147"/>
  <c r="D147"/>
  <c r="G147"/>
  <c r="H147"/>
  <c r="J147"/>
  <c r="C148"/>
  <c r="D148"/>
  <c r="G148"/>
  <c r="H148"/>
  <c r="J148"/>
  <c r="C149"/>
  <c r="D149"/>
  <c r="G149"/>
  <c r="H149"/>
  <c r="J149"/>
  <c r="C150"/>
  <c r="D150"/>
  <c r="G150"/>
  <c r="H150"/>
  <c r="J150"/>
  <c r="J397"/>
  <c r="K146"/>
  <c r="K147"/>
  <c r="K148"/>
  <c r="K149"/>
  <c r="K150"/>
  <c r="K397"/>
  <c r="L146"/>
  <c r="L147"/>
  <c r="L148"/>
  <c r="L149"/>
  <c r="L150"/>
  <c r="L397"/>
  <c r="M146"/>
  <c r="M147"/>
  <c r="M148"/>
  <c r="M149"/>
  <c r="M150"/>
  <c r="M397"/>
  <c r="N146"/>
  <c r="N147"/>
  <c r="N148"/>
  <c r="N149"/>
  <c r="N150"/>
  <c r="N397"/>
  <c r="O146"/>
  <c r="O147"/>
  <c r="O148"/>
  <c r="O149"/>
  <c r="O150"/>
  <c r="O397"/>
  <c r="P146"/>
  <c r="P147"/>
  <c r="P148"/>
  <c r="P149"/>
  <c r="P150"/>
  <c r="P397"/>
  <c r="Q146"/>
  <c r="Q147"/>
  <c r="Q148"/>
  <c r="Q149"/>
  <c r="Q150"/>
  <c r="Q397"/>
  <c r="R146"/>
  <c r="R147"/>
  <c r="R148"/>
  <c r="R149"/>
  <c r="R150"/>
  <c r="R397"/>
  <c r="S146"/>
  <c r="S147"/>
  <c r="S148"/>
  <c r="S149"/>
  <c r="S150"/>
  <c r="S397"/>
  <c r="T146"/>
  <c r="T147"/>
  <c r="T148"/>
  <c r="T149"/>
  <c r="T150"/>
  <c r="T397"/>
  <c r="U146"/>
  <c r="U147"/>
  <c r="U148"/>
  <c r="U149"/>
  <c r="U150"/>
  <c r="U397"/>
  <c r="V146"/>
  <c r="V147"/>
  <c r="V148"/>
  <c r="V149"/>
  <c r="V150"/>
  <c r="V397"/>
  <c r="W146"/>
  <c r="W147"/>
  <c r="W148"/>
  <c r="W149"/>
  <c r="W150"/>
  <c r="W397"/>
  <c r="X146"/>
  <c r="X147"/>
  <c r="X148"/>
  <c r="X149"/>
  <c r="X150"/>
  <c r="X397"/>
  <c r="Y146"/>
  <c r="Y147"/>
  <c r="Y148"/>
  <c r="Y149"/>
  <c r="Y150"/>
  <c r="Y397"/>
  <c r="Z146"/>
  <c r="Z147"/>
  <c r="Z148"/>
  <c r="Z149"/>
  <c r="Z150"/>
  <c r="Z397"/>
  <c r="AA146"/>
  <c r="AA147"/>
  <c r="AA148"/>
  <c r="AA149"/>
  <c r="AA150"/>
  <c r="AA397"/>
  <c r="AB146"/>
  <c r="AB147"/>
  <c r="AB148"/>
  <c r="AB149"/>
  <c r="AB150"/>
  <c r="AB397"/>
  <c r="AC146"/>
  <c r="AC147"/>
  <c r="AC148"/>
  <c r="AC149"/>
  <c r="AC150"/>
  <c r="AC397"/>
  <c r="AD146"/>
  <c r="AD147"/>
  <c r="AD148"/>
  <c r="AD149"/>
  <c r="AD150"/>
  <c r="AD397"/>
  <c r="AE146"/>
  <c r="AE147"/>
  <c r="AE148"/>
  <c r="AE149"/>
  <c r="AE150"/>
  <c r="AE397"/>
  <c r="AF146"/>
  <c r="AF147"/>
  <c r="AF148"/>
  <c r="AF149"/>
  <c r="AF150"/>
  <c r="AF397"/>
  <c r="AG146"/>
  <c r="AG147"/>
  <c r="AG148"/>
  <c r="AG149"/>
  <c r="AG150"/>
  <c r="AG397"/>
  <c r="AH146"/>
  <c r="AH147"/>
  <c r="AH148"/>
  <c r="AH149"/>
  <c r="AH150"/>
  <c r="AH397"/>
  <c r="AI146"/>
  <c r="AI147"/>
  <c r="AI148"/>
  <c r="AI149"/>
  <c r="AI150"/>
  <c r="AI397"/>
  <c r="AJ146"/>
  <c r="AJ147"/>
  <c r="AJ148"/>
  <c r="AJ149"/>
  <c r="AJ150"/>
  <c r="AJ397"/>
  <c r="AK146"/>
  <c r="AK147"/>
  <c r="AK148"/>
  <c r="AK149"/>
  <c r="AK150"/>
  <c r="AK397"/>
  <c r="AL146"/>
  <c r="AL147"/>
  <c r="AL148"/>
  <c r="AL149"/>
  <c r="AL150"/>
  <c r="AL397"/>
  <c r="AM146"/>
  <c r="AM147"/>
  <c r="AM148"/>
  <c r="AM149"/>
  <c r="AM150"/>
  <c r="AM397"/>
  <c r="AN146"/>
  <c r="AN147"/>
  <c r="AN148"/>
  <c r="AN149"/>
  <c r="AN150"/>
  <c r="AN397"/>
  <c r="AO146"/>
  <c r="AO147"/>
  <c r="AO148"/>
  <c r="AO149"/>
  <c r="AO150"/>
  <c r="AO397"/>
  <c r="AP146"/>
  <c r="AP147"/>
  <c r="AP148"/>
  <c r="AP149"/>
  <c r="AP150"/>
  <c r="AP397"/>
  <c r="AQ146"/>
  <c r="AQ147"/>
  <c r="AQ148"/>
  <c r="AQ149"/>
  <c r="AQ150"/>
  <c r="AQ397"/>
  <c r="AR146"/>
  <c r="AR147"/>
  <c r="AR148"/>
  <c r="AR149"/>
  <c r="AR150"/>
  <c r="AR397"/>
  <c r="AS146"/>
  <c r="AS147"/>
  <c r="AS148"/>
  <c r="AS149"/>
  <c r="AS150"/>
  <c r="AS397"/>
  <c r="AT146"/>
  <c r="AT147"/>
  <c r="AT148"/>
  <c r="AT149"/>
  <c r="AT150"/>
  <c r="AT397"/>
  <c r="AU146"/>
  <c r="AU147"/>
  <c r="AU148"/>
  <c r="AU149"/>
  <c r="AU150"/>
  <c r="AU397"/>
  <c r="AV146"/>
  <c r="AV147"/>
  <c r="AV148"/>
  <c r="AV149"/>
  <c r="AV150"/>
  <c r="AV397"/>
  <c r="AW146"/>
  <c r="AW147"/>
  <c r="AW148"/>
  <c r="AW149"/>
  <c r="AW150"/>
  <c r="AW397"/>
  <c r="AX146"/>
  <c r="AX147"/>
  <c r="AX148"/>
  <c r="AX149"/>
  <c r="AX150"/>
  <c r="AX397"/>
  <c r="AY146"/>
  <c r="AY147"/>
  <c r="AY148"/>
  <c r="AY149"/>
  <c r="AY150"/>
  <c r="AY397"/>
  <c r="AZ146"/>
  <c r="AZ147"/>
  <c r="AZ148"/>
  <c r="AZ149"/>
  <c r="AZ150"/>
  <c r="AZ397"/>
  <c r="BA146"/>
  <c r="BA147"/>
  <c r="BA148"/>
  <c r="BA149"/>
  <c r="BA150"/>
  <c r="BA397"/>
  <c r="BB146"/>
  <c r="BB147"/>
  <c r="BB148"/>
  <c r="BB149"/>
  <c r="BB150"/>
  <c r="BB397"/>
  <c r="BC146"/>
  <c r="BC147"/>
  <c r="BC148"/>
  <c r="BC149"/>
  <c r="BC150"/>
  <c r="BC397"/>
  <c r="BD146"/>
  <c r="BD147"/>
  <c r="BD148"/>
  <c r="BD149"/>
  <c r="BD150"/>
  <c r="BD397"/>
  <c r="BE146"/>
  <c r="BE147"/>
  <c r="BE148"/>
  <c r="BE149"/>
  <c r="BE150"/>
  <c r="BE397"/>
  <c r="BF146"/>
  <c r="BF147"/>
  <c r="BF148"/>
  <c r="BF149"/>
  <c r="BF150"/>
  <c r="BF397"/>
  <c r="BG146"/>
  <c r="BG147"/>
  <c r="BG148"/>
  <c r="BG149"/>
  <c r="BG150"/>
  <c r="BG397"/>
  <c r="BH146"/>
  <c r="BH147"/>
  <c r="BH148"/>
  <c r="BH149"/>
  <c r="BH150"/>
  <c r="BH397"/>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D46"/>
  <c r="G46"/>
  <c r="C46"/>
  <c r="H46"/>
  <c r="C47"/>
  <c r="D47"/>
  <c r="G47"/>
  <c r="H47"/>
  <c r="J47"/>
  <c r="J403"/>
  <c r="K47"/>
  <c r="K403"/>
  <c r="L47"/>
  <c r="L403"/>
  <c r="M47"/>
  <c r="M403"/>
  <c r="N47"/>
  <c r="N403"/>
  <c r="O47"/>
  <c r="O403"/>
  <c r="P47"/>
  <c r="P403"/>
  <c r="Q47"/>
  <c r="Q403"/>
  <c r="R47"/>
  <c r="R403"/>
  <c r="S47"/>
  <c r="S403"/>
  <c r="T47"/>
  <c r="T403"/>
  <c r="U47"/>
  <c r="U403"/>
  <c r="V47"/>
  <c r="V403"/>
  <c r="W47"/>
  <c r="W403"/>
  <c r="X47"/>
  <c r="X403"/>
  <c r="Y47"/>
  <c r="Y403"/>
  <c r="Z47"/>
  <c r="Z403"/>
  <c r="AA47"/>
  <c r="AA403"/>
  <c r="AB47"/>
  <c r="AB403"/>
  <c r="AC47"/>
  <c r="AC403"/>
  <c r="AD47"/>
  <c r="AD403"/>
  <c r="AE47"/>
  <c r="AE403"/>
  <c r="AF47"/>
  <c r="AF403"/>
  <c r="AG47"/>
  <c r="AG403"/>
  <c r="AH47"/>
  <c r="AH403"/>
  <c r="AI47"/>
  <c r="AI403"/>
  <c r="AJ47"/>
  <c r="AJ403"/>
  <c r="AK47"/>
  <c r="AK403"/>
  <c r="AL47"/>
  <c r="AL403"/>
  <c r="AM47"/>
  <c r="AM403"/>
  <c r="AN47"/>
  <c r="AN403"/>
  <c r="AO47"/>
  <c r="AO403"/>
  <c r="AP47"/>
  <c r="AP403"/>
  <c r="AQ47"/>
  <c r="AQ403"/>
  <c r="AR47"/>
  <c r="AR403"/>
  <c r="AS47"/>
  <c r="AS403"/>
  <c r="AT47"/>
  <c r="AT403"/>
  <c r="AU47"/>
  <c r="AU403"/>
  <c r="AV47"/>
  <c r="AV403"/>
  <c r="AW47"/>
  <c r="AW403"/>
  <c r="AX47"/>
  <c r="AX403"/>
  <c r="AY47"/>
  <c r="AY403"/>
  <c r="AZ47"/>
  <c r="AZ403"/>
  <c r="BA47"/>
  <c r="BA403"/>
  <c r="BB47"/>
  <c r="BB403"/>
  <c r="BC47"/>
  <c r="BC403"/>
  <c r="BD47"/>
  <c r="BD403"/>
  <c r="BE47"/>
  <c r="BE403"/>
  <c r="BF47"/>
  <c r="BF403"/>
  <c r="BG47"/>
  <c r="BG403"/>
  <c r="BH47"/>
  <c r="BH403"/>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I146"/>
  <c r="I147"/>
  <c r="I148"/>
  <c r="I149"/>
  <c r="I150"/>
  <c r="I406"/>
  <c r="I405"/>
  <c r="I404"/>
  <c r="I47"/>
  <c r="I403"/>
  <c r="I402"/>
  <c r="I401"/>
  <c r="I400"/>
  <c r="I399"/>
  <c r="I398"/>
  <c r="I397"/>
  <c r="I141"/>
  <c r="I142"/>
  <c r="I143"/>
  <c r="I144"/>
  <c r="I145"/>
  <c r="I396"/>
  <c r="I395"/>
  <c r="I394"/>
  <c r="I393"/>
  <c r="I392"/>
  <c r="I391"/>
  <c r="I390"/>
  <c r="I389"/>
  <c r="I388"/>
  <c r="I387"/>
  <c r="I136"/>
  <c r="I137"/>
  <c r="I138"/>
  <c r="I139"/>
  <c r="I140"/>
  <c r="I386"/>
  <c r="I385"/>
  <c r="I384"/>
  <c r="I383"/>
  <c r="I382"/>
  <c r="I381"/>
  <c r="I380"/>
  <c r="I379"/>
  <c r="I378"/>
  <c r="I377"/>
  <c r="D126"/>
  <c r="G126"/>
  <c r="C126"/>
  <c r="H126"/>
  <c r="J126"/>
  <c r="C127"/>
  <c r="D127"/>
  <c r="G127"/>
  <c r="H127"/>
  <c r="J127"/>
  <c r="C128"/>
  <c r="D128"/>
  <c r="G128"/>
  <c r="H128"/>
  <c r="J128"/>
  <c r="C129"/>
  <c r="D129"/>
  <c r="G129"/>
  <c r="H129"/>
  <c r="J129"/>
  <c r="C130"/>
  <c r="D130"/>
  <c r="G130"/>
  <c r="H130"/>
  <c r="J130"/>
  <c r="J357"/>
  <c r="K126"/>
  <c r="K127"/>
  <c r="K128"/>
  <c r="K129"/>
  <c r="K130"/>
  <c r="K357"/>
  <c r="L126"/>
  <c r="L127"/>
  <c r="L128"/>
  <c r="L129"/>
  <c r="L130"/>
  <c r="L357"/>
  <c r="M126"/>
  <c r="M127"/>
  <c r="M128"/>
  <c r="M129"/>
  <c r="M130"/>
  <c r="M357"/>
  <c r="N126"/>
  <c r="N127"/>
  <c r="N128"/>
  <c r="N129"/>
  <c r="N130"/>
  <c r="N357"/>
  <c r="O126"/>
  <c r="O127"/>
  <c r="O128"/>
  <c r="O129"/>
  <c r="O130"/>
  <c r="O357"/>
  <c r="P126"/>
  <c r="P127"/>
  <c r="P128"/>
  <c r="P129"/>
  <c r="P130"/>
  <c r="P357"/>
  <c r="Q126"/>
  <c r="Q127"/>
  <c r="Q128"/>
  <c r="Q129"/>
  <c r="Q130"/>
  <c r="Q357"/>
  <c r="R126"/>
  <c r="R127"/>
  <c r="R128"/>
  <c r="R129"/>
  <c r="R130"/>
  <c r="R357"/>
  <c r="S126"/>
  <c r="S127"/>
  <c r="S128"/>
  <c r="S129"/>
  <c r="S130"/>
  <c r="S357"/>
  <c r="T126"/>
  <c r="T127"/>
  <c r="T128"/>
  <c r="T129"/>
  <c r="T130"/>
  <c r="T357"/>
  <c r="U126"/>
  <c r="U127"/>
  <c r="U128"/>
  <c r="U129"/>
  <c r="U130"/>
  <c r="U357"/>
  <c r="V126"/>
  <c r="V127"/>
  <c r="V128"/>
  <c r="V129"/>
  <c r="V130"/>
  <c r="V357"/>
  <c r="W126"/>
  <c r="W127"/>
  <c r="W128"/>
  <c r="W129"/>
  <c r="W130"/>
  <c r="W357"/>
  <c r="X126"/>
  <c r="X127"/>
  <c r="X128"/>
  <c r="X129"/>
  <c r="X130"/>
  <c r="X357"/>
  <c r="Y126"/>
  <c r="Y127"/>
  <c r="Y128"/>
  <c r="Y129"/>
  <c r="Y130"/>
  <c r="Y357"/>
  <c r="Z126"/>
  <c r="Z127"/>
  <c r="Z128"/>
  <c r="Z129"/>
  <c r="Z130"/>
  <c r="Z357"/>
  <c r="AA126"/>
  <c r="AA127"/>
  <c r="AA128"/>
  <c r="AA129"/>
  <c r="AA130"/>
  <c r="AA357"/>
  <c r="AB126"/>
  <c r="AB127"/>
  <c r="AB128"/>
  <c r="AB129"/>
  <c r="AB130"/>
  <c r="AB357"/>
  <c r="AC126"/>
  <c r="AC127"/>
  <c r="AC128"/>
  <c r="AC129"/>
  <c r="AC130"/>
  <c r="AC357"/>
  <c r="AD126"/>
  <c r="AD127"/>
  <c r="AD128"/>
  <c r="AD129"/>
  <c r="AD130"/>
  <c r="AD357"/>
  <c r="AE126"/>
  <c r="AE127"/>
  <c r="AE128"/>
  <c r="AE129"/>
  <c r="AE130"/>
  <c r="AE357"/>
  <c r="AF126"/>
  <c r="AF127"/>
  <c r="AF128"/>
  <c r="AF129"/>
  <c r="AF130"/>
  <c r="AF357"/>
  <c r="AG126"/>
  <c r="AG127"/>
  <c r="AG128"/>
  <c r="AG129"/>
  <c r="AG130"/>
  <c r="AG357"/>
  <c r="AH126"/>
  <c r="AH127"/>
  <c r="AH128"/>
  <c r="AH129"/>
  <c r="AH130"/>
  <c r="AH357"/>
  <c r="AI126"/>
  <c r="AI127"/>
  <c r="AI128"/>
  <c r="AI129"/>
  <c r="AI130"/>
  <c r="AI357"/>
  <c r="AJ126"/>
  <c r="AJ127"/>
  <c r="AJ128"/>
  <c r="AJ129"/>
  <c r="AJ130"/>
  <c r="AJ357"/>
  <c r="AK126"/>
  <c r="AK127"/>
  <c r="AK128"/>
  <c r="AK129"/>
  <c r="AK130"/>
  <c r="AK357"/>
  <c r="AL126"/>
  <c r="AL127"/>
  <c r="AL128"/>
  <c r="AL129"/>
  <c r="AL130"/>
  <c r="AL357"/>
  <c r="AM126"/>
  <c r="AM127"/>
  <c r="AM128"/>
  <c r="AM129"/>
  <c r="AM130"/>
  <c r="AM357"/>
  <c r="AN126"/>
  <c r="AN127"/>
  <c r="AN128"/>
  <c r="AN129"/>
  <c r="AN130"/>
  <c r="AN357"/>
  <c r="AO126"/>
  <c r="AO127"/>
  <c r="AO128"/>
  <c r="AO129"/>
  <c r="AO130"/>
  <c r="AO357"/>
  <c r="AP126"/>
  <c r="AP127"/>
  <c r="AP128"/>
  <c r="AP129"/>
  <c r="AP130"/>
  <c r="AP357"/>
  <c r="AQ126"/>
  <c r="AQ127"/>
  <c r="AQ128"/>
  <c r="AQ129"/>
  <c r="AQ130"/>
  <c r="AQ357"/>
  <c r="AR126"/>
  <c r="AR127"/>
  <c r="AR128"/>
  <c r="AR129"/>
  <c r="AR130"/>
  <c r="AR357"/>
  <c r="AS126"/>
  <c r="AS127"/>
  <c r="AS128"/>
  <c r="AS129"/>
  <c r="AS130"/>
  <c r="AS357"/>
  <c r="AT126"/>
  <c r="AT127"/>
  <c r="AT128"/>
  <c r="AT129"/>
  <c r="AT130"/>
  <c r="AT357"/>
  <c r="AU126"/>
  <c r="AU127"/>
  <c r="AU128"/>
  <c r="AU129"/>
  <c r="AU130"/>
  <c r="AU357"/>
  <c r="AV126"/>
  <c r="AV127"/>
  <c r="AV128"/>
  <c r="AV129"/>
  <c r="AV130"/>
  <c r="AV357"/>
  <c r="AW126"/>
  <c r="AW127"/>
  <c r="AW128"/>
  <c r="AW129"/>
  <c r="AW130"/>
  <c r="AW357"/>
  <c r="AX126"/>
  <c r="AX127"/>
  <c r="AX128"/>
  <c r="AX129"/>
  <c r="AX130"/>
  <c r="AX357"/>
  <c r="AY126"/>
  <c r="AY127"/>
  <c r="AY128"/>
  <c r="AY129"/>
  <c r="AY130"/>
  <c r="AY357"/>
  <c r="AZ126"/>
  <c r="AZ127"/>
  <c r="AZ128"/>
  <c r="AZ129"/>
  <c r="AZ130"/>
  <c r="AZ357"/>
  <c r="BA126"/>
  <c r="BA127"/>
  <c r="BA128"/>
  <c r="BA129"/>
  <c r="BA130"/>
  <c r="BA357"/>
  <c r="BB126"/>
  <c r="BB127"/>
  <c r="BB128"/>
  <c r="BB129"/>
  <c r="BB130"/>
  <c r="BB357"/>
  <c r="BC126"/>
  <c r="BC127"/>
  <c r="BC128"/>
  <c r="BC129"/>
  <c r="BC130"/>
  <c r="BC357"/>
  <c r="BD126"/>
  <c r="BD127"/>
  <c r="BD128"/>
  <c r="BD129"/>
  <c r="BD130"/>
  <c r="BD357"/>
  <c r="BE126"/>
  <c r="BE127"/>
  <c r="BE128"/>
  <c r="BE129"/>
  <c r="BE130"/>
  <c r="BE357"/>
  <c r="BF126"/>
  <c r="BF127"/>
  <c r="BF128"/>
  <c r="BF129"/>
  <c r="BF130"/>
  <c r="BF357"/>
  <c r="BG126"/>
  <c r="BG127"/>
  <c r="BG128"/>
  <c r="BG129"/>
  <c r="BG130"/>
  <c r="BG357"/>
  <c r="BH126"/>
  <c r="BH127"/>
  <c r="BH128"/>
  <c r="BH129"/>
  <c r="BH130"/>
  <c r="BH357"/>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D131"/>
  <c r="G131"/>
  <c r="C131"/>
  <c r="H131"/>
  <c r="J131"/>
  <c r="C132"/>
  <c r="D132"/>
  <c r="G132"/>
  <c r="H132"/>
  <c r="J132"/>
  <c r="C133"/>
  <c r="D133"/>
  <c r="G133"/>
  <c r="H133"/>
  <c r="J133"/>
  <c r="C134"/>
  <c r="D134"/>
  <c r="G134"/>
  <c r="H134"/>
  <c r="J134"/>
  <c r="C135"/>
  <c r="D135"/>
  <c r="G135"/>
  <c r="H135"/>
  <c r="J135"/>
  <c r="J367"/>
  <c r="K131"/>
  <c r="K132"/>
  <c r="K133"/>
  <c r="K134"/>
  <c r="K135"/>
  <c r="K367"/>
  <c r="L131"/>
  <c r="L132"/>
  <c r="L133"/>
  <c r="L134"/>
  <c r="L135"/>
  <c r="L367"/>
  <c r="M131"/>
  <c r="M132"/>
  <c r="M133"/>
  <c r="M134"/>
  <c r="M135"/>
  <c r="M367"/>
  <c r="N131"/>
  <c r="N132"/>
  <c r="N133"/>
  <c r="N134"/>
  <c r="N135"/>
  <c r="N367"/>
  <c r="O131"/>
  <c r="O132"/>
  <c r="O133"/>
  <c r="O134"/>
  <c r="O135"/>
  <c r="O367"/>
  <c r="P131"/>
  <c r="P132"/>
  <c r="P133"/>
  <c r="P134"/>
  <c r="P135"/>
  <c r="P367"/>
  <c r="Q131"/>
  <c r="Q132"/>
  <c r="Q133"/>
  <c r="Q134"/>
  <c r="Q135"/>
  <c r="Q367"/>
  <c r="R131"/>
  <c r="R132"/>
  <c r="R133"/>
  <c r="R134"/>
  <c r="R135"/>
  <c r="R367"/>
  <c r="S131"/>
  <c r="S132"/>
  <c r="S133"/>
  <c r="S134"/>
  <c r="S135"/>
  <c r="S367"/>
  <c r="T131"/>
  <c r="T132"/>
  <c r="T133"/>
  <c r="T134"/>
  <c r="T135"/>
  <c r="T367"/>
  <c r="U131"/>
  <c r="U132"/>
  <c r="U133"/>
  <c r="U134"/>
  <c r="U135"/>
  <c r="U367"/>
  <c r="V131"/>
  <c r="V132"/>
  <c r="V133"/>
  <c r="V134"/>
  <c r="V135"/>
  <c r="V367"/>
  <c r="W131"/>
  <c r="W132"/>
  <c r="W133"/>
  <c r="W134"/>
  <c r="W135"/>
  <c r="W367"/>
  <c r="X131"/>
  <c r="X132"/>
  <c r="X133"/>
  <c r="X134"/>
  <c r="X135"/>
  <c r="X367"/>
  <c r="Y131"/>
  <c r="Y132"/>
  <c r="Y133"/>
  <c r="Y134"/>
  <c r="Y135"/>
  <c r="Y367"/>
  <c r="Z131"/>
  <c r="Z132"/>
  <c r="Z133"/>
  <c r="Z134"/>
  <c r="Z135"/>
  <c r="Z367"/>
  <c r="AA131"/>
  <c r="AA132"/>
  <c r="AA133"/>
  <c r="AA134"/>
  <c r="AA135"/>
  <c r="AA367"/>
  <c r="AB131"/>
  <c r="AB132"/>
  <c r="AB133"/>
  <c r="AB134"/>
  <c r="AB135"/>
  <c r="AB367"/>
  <c r="AC131"/>
  <c r="AC132"/>
  <c r="AC133"/>
  <c r="AC134"/>
  <c r="AC135"/>
  <c r="AC367"/>
  <c r="AD131"/>
  <c r="AD132"/>
  <c r="AD133"/>
  <c r="AD134"/>
  <c r="AD135"/>
  <c r="AD367"/>
  <c r="AE131"/>
  <c r="AE132"/>
  <c r="AE133"/>
  <c r="AE134"/>
  <c r="AE135"/>
  <c r="AE367"/>
  <c r="AF131"/>
  <c r="AF132"/>
  <c r="AF133"/>
  <c r="AF134"/>
  <c r="AF135"/>
  <c r="AF367"/>
  <c r="AG131"/>
  <c r="AG132"/>
  <c r="AG133"/>
  <c r="AG134"/>
  <c r="AG135"/>
  <c r="AG367"/>
  <c r="AH131"/>
  <c r="AH132"/>
  <c r="AH133"/>
  <c r="AH134"/>
  <c r="AH135"/>
  <c r="AH367"/>
  <c r="AI131"/>
  <c r="AI132"/>
  <c r="AI133"/>
  <c r="AI134"/>
  <c r="AI135"/>
  <c r="AI367"/>
  <c r="AJ131"/>
  <c r="AJ132"/>
  <c r="AJ133"/>
  <c r="AJ134"/>
  <c r="AJ135"/>
  <c r="AJ367"/>
  <c r="AK131"/>
  <c r="AK132"/>
  <c r="AK133"/>
  <c r="AK134"/>
  <c r="AK135"/>
  <c r="AK367"/>
  <c r="AL131"/>
  <c r="AL132"/>
  <c r="AL133"/>
  <c r="AL134"/>
  <c r="AL135"/>
  <c r="AL367"/>
  <c r="AM131"/>
  <c r="AM132"/>
  <c r="AM133"/>
  <c r="AM134"/>
  <c r="AM135"/>
  <c r="AM367"/>
  <c r="AN131"/>
  <c r="AN132"/>
  <c r="AN133"/>
  <c r="AN134"/>
  <c r="AN135"/>
  <c r="AN367"/>
  <c r="AO131"/>
  <c r="AO132"/>
  <c r="AO133"/>
  <c r="AO134"/>
  <c r="AO135"/>
  <c r="AO367"/>
  <c r="AP131"/>
  <c r="AP132"/>
  <c r="AP133"/>
  <c r="AP134"/>
  <c r="AP135"/>
  <c r="AP367"/>
  <c r="AQ131"/>
  <c r="AQ132"/>
  <c r="AQ133"/>
  <c r="AQ134"/>
  <c r="AQ135"/>
  <c r="AQ367"/>
  <c r="AR131"/>
  <c r="AR132"/>
  <c r="AR133"/>
  <c r="AR134"/>
  <c r="AR135"/>
  <c r="AR367"/>
  <c r="AS131"/>
  <c r="AS132"/>
  <c r="AS133"/>
  <c r="AS134"/>
  <c r="AS135"/>
  <c r="AS367"/>
  <c r="AT131"/>
  <c r="AT132"/>
  <c r="AT133"/>
  <c r="AT134"/>
  <c r="AT135"/>
  <c r="AT367"/>
  <c r="AU131"/>
  <c r="AU132"/>
  <c r="AU133"/>
  <c r="AU134"/>
  <c r="AU135"/>
  <c r="AU367"/>
  <c r="AV131"/>
  <c r="AV132"/>
  <c r="AV133"/>
  <c r="AV134"/>
  <c r="AV135"/>
  <c r="AV367"/>
  <c r="AW131"/>
  <c r="AW132"/>
  <c r="AW133"/>
  <c r="AW134"/>
  <c r="AW135"/>
  <c r="AW367"/>
  <c r="AX131"/>
  <c r="AX132"/>
  <c r="AX133"/>
  <c r="AX134"/>
  <c r="AX135"/>
  <c r="AX367"/>
  <c r="AY131"/>
  <c r="AY132"/>
  <c r="AY133"/>
  <c r="AY134"/>
  <c r="AY135"/>
  <c r="AY367"/>
  <c r="AZ131"/>
  <c r="AZ132"/>
  <c r="AZ133"/>
  <c r="AZ134"/>
  <c r="AZ135"/>
  <c r="AZ367"/>
  <c r="BA131"/>
  <c r="BA132"/>
  <c r="BA133"/>
  <c r="BA134"/>
  <c r="BA135"/>
  <c r="BA367"/>
  <c r="BB131"/>
  <c r="BB132"/>
  <c r="BB133"/>
  <c r="BB134"/>
  <c r="BB135"/>
  <c r="BB367"/>
  <c r="BC131"/>
  <c r="BC132"/>
  <c r="BC133"/>
  <c r="BC134"/>
  <c r="BC135"/>
  <c r="BC367"/>
  <c r="BD131"/>
  <c r="BD132"/>
  <c r="BD133"/>
  <c r="BD134"/>
  <c r="BD135"/>
  <c r="BD367"/>
  <c r="BE131"/>
  <c r="BE132"/>
  <c r="BE133"/>
  <c r="BE134"/>
  <c r="BE135"/>
  <c r="BE367"/>
  <c r="BF131"/>
  <c r="BF132"/>
  <c r="BF133"/>
  <c r="BF134"/>
  <c r="BF135"/>
  <c r="BF367"/>
  <c r="BG131"/>
  <c r="BG132"/>
  <c r="BG133"/>
  <c r="BG134"/>
  <c r="BG135"/>
  <c r="BG367"/>
  <c r="BH131"/>
  <c r="BH132"/>
  <c r="BH133"/>
  <c r="BH134"/>
  <c r="BH135"/>
  <c r="BH367"/>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I131"/>
  <c r="I132"/>
  <c r="I133"/>
  <c r="I134"/>
  <c r="I135"/>
  <c r="I376"/>
  <c r="I375"/>
  <c r="I374"/>
  <c r="I373"/>
  <c r="I372"/>
  <c r="I371"/>
  <c r="I370"/>
  <c r="I369"/>
  <c r="I368"/>
  <c r="I367"/>
  <c r="I126"/>
  <c r="I127"/>
  <c r="I128"/>
  <c r="I129"/>
  <c r="I130"/>
  <c r="I366"/>
  <c r="I365"/>
  <c r="I364"/>
  <c r="I363"/>
  <c r="I362"/>
  <c r="I361"/>
  <c r="I360"/>
  <c r="I359"/>
  <c r="I358"/>
  <c r="I357"/>
  <c r="D121"/>
  <c r="G121"/>
  <c r="C121"/>
  <c r="H121"/>
  <c r="J121"/>
  <c r="C122"/>
  <c r="D122"/>
  <c r="G122"/>
  <c r="H122"/>
  <c r="J122"/>
  <c r="C123"/>
  <c r="D123"/>
  <c r="G123"/>
  <c r="H123"/>
  <c r="J123"/>
  <c r="C124"/>
  <c r="D124"/>
  <c r="G124"/>
  <c r="H124"/>
  <c r="J124"/>
  <c r="C125"/>
  <c r="D125"/>
  <c r="G125"/>
  <c r="H125"/>
  <c r="J125"/>
  <c r="J347"/>
  <c r="K121"/>
  <c r="K122"/>
  <c r="K123"/>
  <c r="K124"/>
  <c r="K125"/>
  <c r="K347"/>
  <c r="L121"/>
  <c r="L122"/>
  <c r="L123"/>
  <c r="L124"/>
  <c r="L125"/>
  <c r="L347"/>
  <c r="M121"/>
  <c r="M122"/>
  <c r="M123"/>
  <c r="M124"/>
  <c r="M125"/>
  <c r="M347"/>
  <c r="N121"/>
  <c r="N122"/>
  <c r="N123"/>
  <c r="N124"/>
  <c r="N125"/>
  <c r="N347"/>
  <c r="O121"/>
  <c r="O122"/>
  <c r="O123"/>
  <c r="O124"/>
  <c r="O125"/>
  <c r="O347"/>
  <c r="P121"/>
  <c r="P122"/>
  <c r="P123"/>
  <c r="P124"/>
  <c r="P125"/>
  <c r="P347"/>
  <c r="Q121"/>
  <c r="Q122"/>
  <c r="Q123"/>
  <c r="Q124"/>
  <c r="Q125"/>
  <c r="Q347"/>
  <c r="R121"/>
  <c r="R122"/>
  <c r="R123"/>
  <c r="R124"/>
  <c r="R125"/>
  <c r="R347"/>
  <c r="S121"/>
  <c r="S122"/>
  <c r="S123"/>
  <c r="S124"/>
  <c r="S125"/>
  <c r="S347"/>
  <c r="T121"/>
  <c r="T122"/>
  <c r="T123"/>
  <c r="T124"/>
  <c r="T125"/>
  <c r="T347"/>
  <c r="U121"/>
  <c r="U122"/>
  <c r="U123"/>
  <c r="U124"/>
  <c r="U125"/>
  <c r="U347"/>
  <c r="V121"/>
  <c r="V122"/>
  <c r="V123"/>
  <c r="V124"/>
  <c r="V125"/>
  <c r="V347"/>
  <c r="W121"/>
  <c r="W122"/>
  <c r="W123"/>
  <c r="W124"/>
  <c r="W125"/>
  <c r="W347"/>
  <c r="X121"/>
  <c r="X122"/>
  <c r="X123"/>
  <c r="X124"/>
  <c r="X125"/>
  <c r="X347"/>
  <c r="Y121"/>
  <c r="Y122"/>
  <c r="Y123"/>
  <c r="Y124"/>
  <c r="Y125"/>
  <c r="Y347"/>
  <c r="Z121"/>
  <c r="Z122"/>
  <c r="Z123"/>
  <c r="Z124"/>
  <c r="Z125"/>
  <c r="Z347"/>
  <c r="AA121"/>
  <c r="AA122"/>
  <c r="AA123"/>
  <c r="AA124"/>
  <c r="AA125"/>
  <c r="AA347"/>
  <c r="AB121"/>
  <c r="AB122"/>
  <c r="AB123"/>
  <c r="AB124"/>
  <c r="AB125"/>
  <c r="AB347"/>
  <c r="AC121"/>
  <c r="AC122"/>
  <c r="AC123"/>
  <c r="AC124"/>
  <c r="AC125"/>
  <c r="AC347"/>
  <c r="AD121"/>
  <c r="AD122"/>
  <c r="AD123"/>
  <c r="AD124"/>
  <c r="AD125"/>
  <c r="AD347"/>
  <c r="AE121"/>
  <c r="AE122"/>
  <c r="AE123"/>
  <c r="AE124"/>
  <c r="AE125"/>
  <c r="AE347"/>
  <c r="AF121"/>
  <c r="AF122"/>
  <c r="AF123"/>
  <c r="AF124"/>
  <c r="AF125"/>
  <c r="AF347"/>
  <c r="AG121"/>
  <c r="AG122"/>
  <c r="AG123"/>
  <c r="AG124"/>
  <c r="AG125"/>
  <c r="AG347"/>
  <c r="AH121"/>
  <c r="AH122"/>
  <c r="AH123"/>
  <c r="AH124"/>
  <c r="AH125"/>
  <c r="AH347"/>
  <c r="AI121"/>
  <c r="AI122"/>
  <c r="AI123"/>
  <c r="AI124"/>
  <c r="AI125"/>
  <c r="AI347"/>
  <c r="AJ121"/>
  <c r="AJ122"/>
  <c r="AJ123"/>
  <c r="AJ124"/>
  <c r="AJ125"/>
  <c r="AJ347"/>
  <c r="AK121"/>
  <c r="AK122"/>
  <c r="AK123"/>
  <c r="AK124"/>
  <c r="AK125"/>
  <c r="AK347"/>
  <c r="AL121"/>
  <c r="AL122"/>
  <c r="AL123"/>
  <c r="AL124"/>
  <c r="AL125"/>
  <c r="AL347"/>
  <c r="AM121"/>
  <c r="AM122"/>
  <c r="AM123"/>
  <c r="AM124"/>
  <c r="AM125"/>
  <c r="AM347"/>
  <c r="AN121"/>
  <c r="AN122"/>
  <c r="AN123"/>
  <c r="AN124"/>
  <c r="AN125"/>
  <c r="AN347"/>
  <c r="AO121"/>
  <c r="AO122"/>
  <c r="AO123"/>
  <c r="AO124"/>
  <c r="AO125"/>
  <c r="AO347"/>
  <c r="AP121"/>
  <c r="AP122"/>
  <c r="AP123"/>
  <c r="AP124"/>
  <c r="AP125"/>
  <c r="AP347"/>
  <c r="AQ121"/>
  <c r="AQ122"/>
  <c r="AQ123"/>
  <c r="AQ124"/>
  <c r="AQ125"/>
  <c r="AQ347"/>
  <c r="AR121"/>
  <c r="AR122"/>
  <c r="AR123"/>
  <c r="AR124"/>
  <c r="AR125"/>
  <c r="AR347"/>
  <c r="AS121"/>
  <c r="AS122"/>
  <c r="AS123"/>
  <c r="AS124"/>
  <c r="AS125"/>
  <c r="AS347"/>
  <c r="AT121"/>
  <c r="AT122"/>
  <c r="AT123"/>
  <c r="AT124"/>
  <c r="AT125"/>
  <c r="AT347"/>
  <c r="AU121"/>
  <c r="AU122"/>
  <c r="AU123"/>
  <c r="AU124"/>
  <c r="AU125"/>
  <c r="AU347"/>
  <c r="AV121"/>
  <c r="AV122"/>
  <c r="AV123"/>
  <c r="AV124"/>
  <c r="AV125"/>
  <c r="AV347"/>
  <c r="AW121"/>
  <c r="AW122"/>
  <c r="AW123"/>
  <c r="AW124"/>
  <c r="AW125"/>
  <c r="AW347"/>
  <c r="AX121"/>
  <c r="AX122"/>
  <c r="AX123"/>
  <c r="AX124"/>
  <c r="AX125"/>
  <c r="AX347"/>
  <c r="AY121"/>
  <c r="AY122"/>
  <c r="AY123"/>
  <c r="AY124"/>
  <c r="AY125"/>
  <c r="AY347"/>
  <c r="AZ121"/>
  <c r="AZ122"/>
  <c r="AZ123"/>
  <c r="AZ124"/>
  <c r="AZ125"/>
  <c r="AZ347"/>
  <c r="BA121"/>
  <c r="BA122"/>
  <c r="BA123"/>
  <c r="BA124"/>
  <c r="BA125"/>
  <c r="BA347"/>
  <c r="BB121"/>
  <c r="BB122"/>
  <c r="BB123"/>
  <c r="BB124"/>
  <c r="BB125"/>
  <c r="BB347"/>
  <c r="BC121"/>
  <c r="BC122"/>
  <c r="BC123"/>
  <c r="BC124"/>
  <c r="BC125"/>
  <c r="BC347"/>
  <c r="BD121"/>
  <c r="BD122"/>
  <c r="BD123"/>
  <c r="BD124"/>
  <c r="BD125"/>
  <c r="BD347"/>
  <c r="BE121"/>
  <c r="BE122"/>
  <c r="BE123"/>
  <c r="BE124"/>
  <c r="BE125"/>
  <c r="BE347"/>
  <c r="BF121"/>
  <c r="BF122"/>
  <c r="BF123"/>
  <c r="BF124"/>
  <c r="BF125"/>
  <c r="BF347"/>
  <c r="BG121"/>
  <c r="BG122"/>
  <c r="BG123"/>
  <c r="BG124"/>
  <c r="BG125"/>
  <c r="BG347"/>
  <c r="BH121"/>
  <c r="BH122"/>
  <c r="BH123"/>
  <c r="BH124"/>
  <c r="BH125"/>
  <c r="BH347"/>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I121"/>
  <c r="I122"/>
  <c r="I123"/>
  <c r="I124"/>
  <c r="I125"/>
  <c r="I356"/>
  <c r="I355"/>
  <c r="I354"/>
  <c r="I353"/>
  <c r="I352"/>
  <c r="I351"/>
  <c r="I350"/>
  <c r="I349"/>
  <c r="I347"/>
  <c r="I348"/>
  <c r="D116"/>
  <c r="G116"/>
  <c r="C116"/>
  <c r="H116"/>
  <c r="J116"/>
  <c r="C117"/>
  <c r="D117"/>
  <c r="G117"/>
  <c r="H117"/>
  <c r="J117"/>
  <c r="C118"/>
  <c r="D118"/>
  <c r="G118"/>
  <c r="H118"/>
  <c r="J118"/>
  <c r="C119"/>
  <c r="D119"/>
  <c r="G119"/>
  <c r="H119"/>
  <c r="J119"/>
  <c r="C120"/>
  <c r="D120"/>
  <c r="G120"/>
  <c r="H120"/>
  <c r="J120"/>
  <c r="J337"/>
  <c r="K116"/>
  <c r="K117"/>
  <c r="K118"/>
  <c r="K119"/>
  <c r="K120"/>
  <c r="K337"/>
  <c r="L116"/>
  <c r="L117"/>
  <c r="L118"/>
  <c r="L119"/>
  <c r="L120"/>
  <c r="L337"/>
  <c r="M116"/>
  <c r="M117"/>
  <c r="M118"/>
  <c r="M119"/>
  <c r="M120"/>
  <c r="M337"/>
  <c r="N116"/>
  <c r="N117"/>
  <c r="N118"/>
  <c r="N119"/>
  <c r="N120"/>
  <c r="N337"/>
  <c r="O116"/>
  <c r="O117"/>
  <c r="O118"/>
  <c r="O119"/>
  <c r="O120"/>
  <c r="O337"/>
  <c r="P116"/>
  <c r="P117"/>
  <c r="P118"/>
  <c r="P119"/>
  <c r="P120"/>
  <c r="P337"/>
  <c r="Q116"/>
  <c r="Q117"/>
  <c r="Q118"/>
  <c r="Q119"/>
  <c r="Q120"/>
  <c r="Q337"/>
  <c r="R116"/>
  <c r="R117"/>
  <c r="R118"/>
  <c r="R119"/>
  <c r="R120"/>
  <c r="R337"/>
  <c r="S116"/>
  <c r="S117"/>
  <c r="S118"/>
  <c r="S119"/>
  <c r="S120"/>
  <c r="S337"/>
  <c r="T116"/>
  <c r="T117"/>
  <c r="T118"/>
  <c r="T119"/>
  <c r="T120"/>
  <c r="T337"/>
  <c r="U116"/>
  <c r="U117"/>
  <c r="U118"/>
  <c r="U119"/>
  <c r="U120"/>
  <c r="U337"/>
  <c r="V116"/>
  <c r="V117"/>
  <c r="V118"/>
  <c r="V119"/>
  <c r="V120"/>
  <c r="V337"/>
  <c r="W116"/>
  <c r="W117"/>
  <c r="W118"/>
  <c r="W119"/>
  <c r="W120"/>
  <c r="W337"/>
  <c r="X116"/>
  <c r="X117"/>
  <c r="X118"/>
  <c r="X119"/>
  <c r="X120"/>
  <c r="X337"/>
  <c r="Y116"/>
  <c r="Y117"/>
  <c r="Y118"/>
  <c r="Y119"/>
  <c r="Y120"/>
  <c r="Y337"/>
  <c r="Z116"/>
  <c r="Z117"/>
  <c r="Z118"/>
  <c r="Z119"/>
  <c r="Z120"/>
  <c r="Z337"/>
  <c r="AA116"/>
  <c r="AA117"/>
  <c r="AA118"/>
  <c r="AA119"/>
  <c r="AA120"/>
  <c r="AA337"/>
  <c r="AB116"/>
  <c r="AB117"/>
  <c r="AB118"/>
  <c r="AB119"/>
  <c r="AB120"/>
  <c r="AB337"/>
  <c r="AC116"/>
  <c r="AC117"/>
  <c r="AC118"/>
  <c r="AC119"/>
  <c r="AC120"/>
  <c r="AC337"/>
  <c r="AD116"/>
  <c r="AD117"/>
  <c r="AD118"/>
  <c r="AD119"/>
  <c r="AD120"/>
  <c r="AD337"/>
  <c r="AE116"/>
  <c r="AE117"/>
  <c r="AE118"/>
  <c r="AE119"/>
  <c r="AE120"/>
  <c r="AE337"/>
  <c r="AF116"/>
  <c r="AF117"/>
  <c r="AF118"/>
  <c r="AF119"/>
  <c r="AF120"/>
  <c r="AF337"/>
  <c r="AG116"/>
  <c r="AG117"/>
  <c r="AG118"/>
  <c r="AG119"/>
  <c r="AG120"/>
  <c r="AG337"/>
  <c r="AH116"/>
  <c r="AH117"/>
  <c r="AH118"/>
  <c r="AH119"/>
  <c r="AH120"/>
  <c r="AH337"/>
  <c r="AI116"/>
  <c r="AI117"/>
  <c r="AI118"/>
  <c r="AI119"/>
  <c r="AI120"/>
  <c r="AI337"/>
  <c r="AJ116"/>
  <c r="AJ117"/>
  <c r="AJ118"/>
  <c r="AJ119"/>
  <c r="AJ120"/>
  <c r="AJ337"/>
  <c r="AK116"/>
  <c r="AK117"/>
  <c r="AK118"/>
  <c r="AK119"/>
  <c r="AK120"/>
  <c r="AK337"/>
  <c r="AL116"/>
  <c r="AL117"/>
  <c r="AL118"/>
  <c r="AL119"/>
  <c r="AL120"/>
  <c r="AL337"/>
  <c r="AM116"/>
  <c r="AM117"/>
  <c r="AM118"/>
  <c r="AM119"/>
  <c r="AM120"/>
  <c r="AM337"/>
  <c r="AN116"/>
  <c r="AN117"/>
  <c r="AN118"/>
  <c r="AN119"/>
  <c r="AN120"/>
  <c r="AN337"/>
  <c r="AO116"/>
  <c r="AO117"/>
  <c r="AO118"/>
  <c r="AO119"/>
  <c r="AO120"/>
  <c r="AO337"/>
  <c r="AP116"/>
  <c r="AP117"/>
  <c r="AP118"/>
  <c r="AP119"/>
  <c r="AP120"/>
  <c r="AP337"/>
  <c r="AQ116"/>
  <c r="AQ117"/>
  <c r="AQ118"/>
  <c r="AQ119"/>
  <c r="AQ120"/>
  <c r="AQ337"/>
  <c r="AR116"/>
  <c r="AR117"/>
  <c r="AR118"/>
  <c r="AR119"/>
  <c r="AR120"/>
  <c r="AR337"/>
  <c r="AS116"/>
  <c r="AS117"/>
  <c r="AS118"/>
  <c r="AS119"/>
  <c r="AS120"/>
  <c r="AS337"/>
  <c r="AT116"/>
  <c r="AT117"/>
  <c r="AT118"/>
  <c r="AT119"/>
  <c r="AT120"/>
  <c r="AT337"/>
  <c r="AU116"/>
  <c r="AU117"/>
  <c r="AU118"/>
  <c r="AU119"/>
  <c r="AU120"/>
  <c r="AU337"/>
  <c r="AV116"/>
  <c r="AV117"/>
  <c r="AV118"/>
  <c r="AV119"/>
  <c r="AV120"/>
  <c r="AV337"/>
  <c r="AW116"/>
  <c r="AW117"/>
  <c r="AW118"/>
  <c r="AW119"/>
  <c r="AW120"/>
  <c r="AW337"/>
  <c r="AX116"/>
  <c r="AX117"/>
  <c r="AX118"/>
  <c r="AX119"/>
  <c r="AX120"/>
  <c r="AX337"/>
  <c r="AY116"/>
  <c r="AY117"/>
  <c r="AY118"/>
  <c r="AY119"/>
  <c r="AY120"/>
  <c r="AY337"/>
  <c r="AZ116"/>
  <c r="AZ117"/>
  <c r="AZ118"/>
  <c r="AZ119"/>
  <c r="AZ120"/>
  <c r="AZ337"/>
  <c r="BA116"/>
  <c r="BA117"/>
  <c r="BA118"/>
  <c r="BA119"/>
  <c r="BA120"/>
  <c r="BA337"/>
  <c r="BB116"/>
  <c r="BB117"/>
  <c r="BB118"/>
  <c r="BB119"/>
  <c r="BB120"/>
  <c r="BB337"/>
  <c r="BC116"/>
  <c r="BC117"/>
  <c r="BC118"/>
  <c r="BC119"/>
  <c r="BC120"/>
  <c r="BC337"/>
  <c r="BD116"/>
  <c r="BD117"/>
  <c r="BD118"/>
  <c r="BD119"/>
  <c r="BD120"/>
  <c r="BD337"/>
  <c r="BE116"/>
  <c r="BE117"/>
  <c r="BE118"/>
  <c r="BE119"/>
  <c r="BE120"/>
  <c r="BE337"/>
  <c r="BF116"/>
  <c r="BF117"/>
  <c r="BF118"/>
  <c r="BF119"/>
  <c r="BF120"/>
  <c r="BF337"/>
  <c r="BG116"/>
  <c r="BG117"/>
  <c r="BG118"/>
  <c r="BG119"/>
  <c r="BG120"/>
  <c r="BG337"/>
  <c r="BH116"/>
  <c r="BH117"/>
  <c r="BH118"/>
  <c r="BH119"/>
  <c r="BH120"/>
  <c r="BH337"/>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I116"/>
  <c r="I117"/>
  <c r="I118"/>
  <c r="I119"/>
  <c r="I120"/>
  <c r="I346"/>
  <c r="I345"/>
  <c r="I344"/>
  <c r="I343"/>
  <c r="I342"/>
  <c r="I341"/>
  <c r="I340"/>
  <c r="I339"/>
  <c r="I338"/>
  <c r="I337"/>
  <c r="D111"/>
  <c r="G111"/>
  <c r="C111"/>
  <c r="H111"/>
  <c r="J111"/>
  <c r="C112"/>
  <c r="D112"/>
  <c r="G112"/>
  <c r="H112"/>
  <c r="J112"/>
  <c r="C113"/>
  <c r="D113"/>
  <c r="G113"/>
  <c r="H113"/>
  <c r="J113"/>
  <c r="C114"/>
  <c r="D114"/>
  <c r="G114"/>
  <c r="H114"/>
  <c r="J114"/>
  <c r="C115"/>
  <c r="D115"/>
  <c r="G115"/>
  <c r="H115"/>
  <c r="J115"/>
  <c r="J327"/>
  <c r="K111"/>
  <c r="K112"/>
  <c r="K113"/>
  <c r="K114"/>
  <c r="K115"/>
  <c r="K327"/>
  <c r="L111"/>
  <c r="L112"/>
  <c r="L113"/>
  <c r="L114"/>
  <c r="L115"/>
  <c r="L327"/>
  <c r="M111"/>
  <c r="M112"/>
  <c r="M113"/>
  <c r="M114"/>
  <c r="M115"/>
  <c r="M327"/>
  <c r="N111"/>
  <c r="N112"/>
  <c r="N113"/>
  <c r="N114"/>
  <c r="N115"/>
  <c r="N327"/>
  <c r="O111"/>
  <c r="O112"/>
  <c r="O113"/>
  <c r="O114"/>
  <c r="O115"/>
  <c r="O327"/>
  <c r="P111"/>
  <c r="P112"/>
  <c r="P113"/>
  <c r="P114"/>
  <c r="P115"/>
  <c r="P327"/>
  <c r="Q111"/>
  <c r="Q112"/>
  <c r="Q113"/>
  <c r="Q114"/>
  <c r="Q115"/>
  <c r="Q327"/>
  <c r="R111"/>
  <c r="R112"/>
  <c r="R113"/>
  <c r="R114"/>
  <c r="R115"/>
  <c r="R327"/>
  <c r="S111"/>
  <c r="S112"/>
  <c r="S113"/>
  <c r="S114"/>
  <c r="S115"/>
  <c r="S327"/>
  <c r="T111"/>
  <c r="T112"/>
  <c r="T113"/>
  <c r="T114"/>
  <c r="T115"/>
  <c r="T327"/>
  <c r="U111"/>
  <c r="U112"/>
  <c r="U113"/>
  <c r="U114"/>
  <c r="U115"/>
  <c r="U327"/>
  <c r="V111"/>
  <c r="V112"/>
  <c r="V113"/>
  <c r="V114"/>
  <c r="V115"/>
  <c r="V327"/>
  <c r="W111"/>
  <c r="W112"/>
  <c r="W113"/>
  <c r="W114"/>
  <c r="W115"/>
  <c r="W327"/>
  <c r="X111"/>
  <c r="X112"/>
  <c r="X113"/>
  <c r="X114"/>
  <c r="X115"/>
  <c r="X327"/>
  <c r="Y111"/>
  <c r="Y112"/>
  <c r="Y113"/>
  <c r="Y114"/>
  <c r="Y115"/>
  <c r="Y327"/>
  <c r="Z111"/>
  <c r="Z112"/>
  <c r="Z113"/>
  <c r="Z114"/>
  <c r="Z115"/>
  <c r="Z327"/>
  <c r="AA111"/>
  <c r="AA112"/>
  <c r="AA113"/>
  <c r="AA114"/>
  <c r="AA115"/>
  <c r="AA327"/>
  <c r="AB111"/>
  <c r="AB112"/>
  <c r="AB113"/>
  <c r="AB114"/>
  <c r="AB115"/>
  <c r="AB327"/>
  <c r="AC111"/>
  <c r="AC112"/>
  <c r="AC113"/>
  <c r="AC114"/>
  <c r="AC115"/>
  <c r="AC327"/>
  <c r="AD111"/>
  <c r="AD112"/>
  <c r="AD113"/>
  <c r="AD114"/>
  <c r="AD115"/>
  <c r="AD327"/>
  <c r="AE111"/>
  <c r="AE112"/>
  <c r="AE113"/>
  <c r="AE114"/>
  <c r="AE115"/>
  <c r="AE327"/>
  <c r="AF111"/>
  <c r="AF112"/>
  <c r="AF113"/>
  <c r="AF114"/>
  <c r="AF115"/>
  <c r="AF327"/>
  <c r="AG111"/>
  <c r="AG112"/>
  <c r="AG113"/>
  <c r="AG114"/>
  <c r="AG115"/>
  <c r="AG327"/>
  <c r="AH111"/>
  <c r="AH112"/>
  <c r="AH113"/>
  <c r="AH114"/>
  <c r="AH115"/>
  <c r="AH327"/>
  <c r="AI111"/>
  <c r="AI112"/>
  <c r="AI113"/>
  <c r="AI114"/>
  <c r="AI115"/>
  <c r="AI327"/>
  <c r="AJ111"/>
  <c r="AJ112"/>
  <c r="AJ113"/>
  <c r="AJ114"/>
  <c r="AJ115"/>
  <c r="AJ327"/>
  <c r="AK111"/>
  <c r="AK112"/>
  <c r="AK113"/>
  <c r="AK114"/>
  <c r="AK115"/>
  <c r="AK327"/>
  <c r="AL111"/>
  <c r="AL112"/>
  <c r="AL113"/>
  <c r="AL114"/>
  <c r="AL115"/>
  <c r="AL327"/>
  <c r="AM111"/>
  <c r="AM112"/>
  <c r="AM113"/>
  <c r="AM114"/>
  <c r="AM115"/>
  <c r="AM327"/>
  <c r="AN111"/>
  <c r="AN112"/>
  <c r="AN113"/>
  <c r="AN114"/>
  <c r="AN115"/>
  <c r="AN327"/>
  <c r="AO111"/>
  <c r="AO112"/>
  <c r="AO113"/>
  <c r="AO114"/>
  <c r="AO115"/>
  <c r="AO327"/>
  <c r="AP111"/>
  <c r="AP112"/>
  <c r="AP113"/>
  <c r="AP114"/>
  <c r="AP115"/>
  <c r="AP327"/>
  <c r="AQ111"/>
  <c r="AQ112"/>
  <c r="AQ113"/>
  <c r="AQ114"/>
  <c r="AQ115"/>
  <c r="AQ327"/>
  <c r="AR111"/>
  <c r="AR112"/>
  <c r="AR113"/>
  <c r="AR114"/>
  <c r="AR115"/>
  <c r="AR327"/>
  <c r="AS111"/>
  <c r="AS112"/>
  <c r="AS113"/>
  <c r="AS114"/>
  <c r="AS115"/>
  <c r="AS327"/>
  <c r="AT111"/>
  <c r="AT112"/>
  <c r="AT113"/>
  <c r="AT114"/>
  <c r="AT115"/>
  <c r="AT327"/>
  <c r="AU111"/>
  <c r="AU112"/>
  <c r="AU113"/>
  <c r="AU114"/>
  <c r="AU115"/>
  <c r="AU327"/>
  <c r="AV111"/>
  <c r="AV112"/>
  <c r="AV113"/>
  <c r="AV114"/>
  <c r="AV115"/>
  <c r="AV327"/>
  <c r="AW111"/>
  <c r="AW112"/>
  <c r="AW113"/>
  <c r="AW114"/>
  <c r="AW115"/>
  <c r="AW327"/>
  <c r="AX111"/>
  <c r="AX112"/>
  <c r="AX113"/>
  <c r="AX114"/>
  <c r="AX115"/>
  <c r="AX327"/>
  <c r="AY111"/>
  <c r="AY112"/>
  <c r="AY113"/>
  <c r="AY114"/>
  <c r="AY115"/>
  <c r="AY327"/>
  <c r="AZ111"/>
  <c r="AZ112"/>
  <c r="AZ113"/>
  <c r="AZ114"/>
  <c r="AZ115"/>
  <c r="AZ327"/>
  <c r="BA111"/>
  <c r="BA112"/>
  <c r="BA113"/>
  <c r="BA114"/>
  <c r="BA115"/>
  <c r="BA327"/>
  <c r="BB111"/>
  <c r="BB112"/>
  <c r="BB113"/>
  <c r="BB114"/>
  <c r="BB115"/>
  <c r="BB327"/>
  <c r="BC111"/>
  <c r="BC112"/>
  <c r="BC113"/>
  <c r="BC114"/>
  <c r="BC115"/>
  <c r="BC327"/>
  <c r="BD111"/>
  <c r="BD112"/>
  <c r="BD113"/>
  <c r="BD114"/>
  <c r="BD115"/>
  <c r="BD327"/>
  <c r="BE111"/>
  <c r="BE112"/>
  <c r="BE113"/>
  <c r="BE114"/>
  <c r="BE115"/>
  <c r="BE327"/>
  <c r="BF111"/>
  <c r="BF112"/>
  <c r="BF113"/>
  <c r="BF114"/>
  <c r="BF115"/>
  <c r="BF327"/>
  <c r="BG111"/>
  <c r="BG112"/>
  <c r="BG113"/>
  <c r="BG114"/>
  <c r="BG115"/>
  <c r="BG327"/>
  <c r="BH111"/>
  <c r="BH112"/>
  <c r="BH113"/>
  <c r="BH114"/>
  <c r="BH115"/>
  <c r="BH327"/>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I111"/>
  <c r="I112"/>
  <c r="I113"/>
  <c r="I114"/>
  <c r="I115"/>
  <c r="I336"/>
  <c r="I335"/>
  <c r="I334"/>
  <c r="I333"/>
  <c r="I332"/>
  <c r="I331"/>
  <c r="I330"/>
  <c r="I329"/>
  <c r="I328"/>
  <c r="I327"/>
  <c r="D106"/>
  <c r="G106"/>
  <c r="C106"/>
  <c r="H106"/>
  <c r="J106"/>
  <c r="C107"/>
  <c r="D107"/>
  <c r="G107"/>
  <c r="H107"/>
  <c r="J107"/>
  <c r="C108"/>
  <c r="D108"/>
  <c r="G108"/>
  <c r="H108"/>
  <c r="J108"/>
  <c r="C109"/>
  <c r="D109"/>
  <c r="G109"/>
  <c r="H109"/>
  <c r="J109"/>
  <c r="C110"/>
  <c r="D110"/>
  <c r="G110"/>
  <c r="H110"/>
  <c r="J110"/>
  <c r="J317"/>
  <c r="K106"/>
  <c r="K107"/>
  <c r="K108"/>
  <c r="K109"/>
  <c r="K110"/>
  <c r="K317"/>
  <c r="L106"/>
  <c r="L107"/>
  <c r="L108"/>
  <c r="L109"/>
  <c r="L110"/>
  <c r="L317"/>
  <c r="M106"/>
  <c r="M107"/>
  <c r="M108"/>
  <c r="M109"/>
  <c r="M110"/>
  <c r="M317"/>
  <c r="N106"/>
  <c r="N107"/>
  <c r="N108"/>
  <c r="N109"/>
  <c r="N110"/>
  <c r="N317"/>
  <c r="O106"/>
  <c r="O107"/>
  <c r="O108"/>
  <c r="O109"/>
  <c r="O110"/>
  <c r="O317"/>
  <c r="P106"/>
  <c r="P107"/>
  <c r="P108"/>
  <c r="P109"/>
  <c r="P110"/>
  <c r="P317"/>
  <c r="Q106"/>
  <c r="Q107"/>
  <c r="Q108"/>
  <c r="Q109"/>
  <c r="Q110"/>
  <c r="Q317"/>
  <c r="R106"/>
  <c r="R107"/>
  <c r="R108"/>
  <c r="R109"/>
  <c r="R110"/>
  <c r="R317"/>
  <c r="S106"/>
  <c r="S107"/>
  <c r="S108"/>
  <c r="S109"/>
  <c r="S110"/>
  <c r="S317"/>
  <c r="T106"/>
  <c r="T107"/>
  <c r="T108"/>
  <c r="T109"/>
  <c r="T110"/>
  <c r="T317"/>
  <c r="U106"/>
  <c r="U107"/>
  <c r="U108"/>
  <c r="U109"/>
  <c r="U110"/>
  <c r="U317"/>
  <c r="V106"/>
  <c r="V107"/>
  <c r="V108"/>
  <c r="V109"/>
  <c r="V110"/>
  <c r="V317"/>
  <c r="W106"/>
  <c r="W107"/>
  <c r="W108"/>
  <c r="W109"/>
  <c r="W110"/>
  <c r="W317"/>
  <c r="X106"/>
  <c r="X107"/>
  <c r="X108"/>
  <c r="X109"/>
  <c r="X110"/>
  <c r="X317"/>
  <c r="Y106"/>
  <c r="Y107"/>
  <c r="Y108"/>
  <c r="Y109"/>
  <c r="Y110"/>
  <c r="Y317"/>
  <c r="Z106"/>
  <c r="Z107"/>
  <c r="Z108"/>
  <c r="Z109"/>
  <c r="Z110"/>
  <c r="Z317"/>
  <c r="AA106"/>
  <c r="AA107"/>
  <c r="AA108"/>
  <c r="AA109"/>
  <c r="AA110"/>
  <c r="AA317"/>
  <c r="AB106"/>
  <c r="AB107"/>
  <c r="AB108"/>
  <c r="AB109"/>
  <c r="AB110"/>
  <c r="AB317"/>
  <c r="AC106"/>
  <c r="AC107"/>
  <c r="AC108"/>
  <c r="AC109"/>
  <c r="AC110"/>
  <c r="AC317"/>
  <c r="AD106"/>
  <c r="AD107"/>
  <c r="AD108"/>
  <c r="AD109"/>
  <c r="AD110"/>
  <c r="AD317"/>
  <c r="AE106"/>
  <c r="AE107"/>
  <c r="AE108"/>
  <c r="AE109"/>
  <c r="AE110"/>
  <c r="AE317"/>
  <c r="AF106"/>
  <c r="AF107"/>
  <c r="AF108"/>
  <c r="AF109"/>
  <c r="AF110"/>
  <c r="AF317"/>
  <c r="AG106"/>
  <c r="AG107"/>
  <c r="AG108"/>
  <c r="AG109"/>
  <c r="AG110"/>
  <c r="AG317"/>
  <c r="AH106"/>
  <c r="AH107"/>
  <c r="AH108"/>
  <c r="AH109"/>
  <c r="AH110"/>
  <c r="AH317"/>
  <c r="AI106"/>
  <c r="AI107"/>
  <c r="AI108"/>
  <c r="AI109"/>
  <c r="AI110"/>
  <c r="AI317"/>
  <c r="AJ106"/>
  <c r="AJ107"/>
  <c r="AJ108"/>
  <c r="AJ109"/>
  <c r="AJ110"/>
  <c r="AJ317"/>
  <c r="AK106"/>
  <c r="AK107"/>
  <c r="AK108"/>
  <c r="AK109"/>
  <c r="AK110"/>
  <c r="AK317"/>
  <c r="AL106"/>
  <c r="AL107"/>
  <c r="AL108"/>
  <c r="AL109"/>
  <c r="AL110"/>
  <c r="AL317"/>
  <c r="AM106"/>
  <c r="AM107"/>
  <c r="AM108"/>
  <c r="AM109"/>
  <c r="AM110"/>
  <c r="AM317"/>
  <c r="AN106"/>
  <c r="AN107"/>
  <c r="AN108"/>
  <c r="AN109"/>
  <c r="AN110"/>
  <c r="AN317"/>
  <c r="AO106"/>
  <c r="AO107"/>
  <c r="AO108"/>
  <c r="AO109"/>
  <c r="AO110"/>
  <c r="AO317"/>
  <c r="AP106"/>
  <c r="AP107"/>
  <c r="AP108"/>
  <c r="AP109"/>
  <c r="AP110"/>
  <c r="AP317"/>
  <c r="AQ106"/>
  <c r="AQ107"/>
  <c r="AQ108"/>
  <c r="AQ109"/>
  <c r="AQ110"/>
  <c r="AQ317"/>
  <c r="AR106"/>
  <c r="AR107"/>
  <c r="AR108"/>
  <c r="AR109"/>
  <c r="AR110"/>
  <c r="AR317"/>
  <c r="AS106"/>
  <c r="AS107"/>
  <c r="AS108"/>
  <c r="AS109"/>
  <c r="AS110"/>
  <c r="AS317"/>
  <c r="AT106"/>
  <c r="AT107"/>
  <c r="AT108"/>
  <c r="AT109"/>
  <c r="AT110"/>
  <c r="AT317"/>
  <c r="AU106"/>
  <c r="AU107"/>
  <c r="AU108"/>
  <c r="AU109"/>
  <c r="AU110"/>
  <c r="AU317"/>
  <c r="AV106"/>
  <c r="AV107"/>
  <c r="AV108"/>
  <c r="AV109"/>
  <c r="AV110"/>
  <c r="AV317"/>
  <c r="AW106"/>
  <c r="AW107"/>
  <c r="AW108"/>
  <c r="AW109"/>
  <c r="AW110"/>
  <c r="AW317"/>
  <c r="AX106"/>
  <c r="AX107"/>
  <c r="AX108"/>
  <c r="AX109"/>
  <c r="AX110"/>
  <c r="AX317"/>
  <c r="AY106"/>
  <c r="AY107"/>
  <c r="AY108"/>
  <c r="AY109"/>
  <c r="AY110"/>
  <c r="AY317"/>
  <c r="AZ106"/>
  <c r="AZ107"/>
  <c r="AZ108"/>
  <c r="AZ109"/>
  <c r="AZ110"/>
  <c r="AZ317"/>
  <c r="BA106"/>
  <c r="BA107"/>
  <c r="BA108"/>
  <c r="BA109"/>
  <c r="BA110"/>
  <c r="BA317"/>
  <c r="BB106"/>
  <c r="BB107"/>
  <c r="BB108"/>
  <c r="BB109"/>
  <c r="BB110"/>
  <c r="BB317"/>
  <c r="BC106"/>
  <c r="BC107"/>
  <c r="BC108"/>
  <c r="BC109"/>
  <c r="BC110"/>
  <c r="BC317"/>
  <c r="BD106"/>
  <c r="BD107"/>
  <c r="BD108"/>
  <c r="BD109"/>
  <c r="BD110"/>
  <c r="BD317"/>
  <c r="BE106"/>
  <c r="BE107"/>
  <c r="BE108"/>
  <c r="BE109"/>
  <c r="BE110"/>
  <c r="BE317"/>
  <c r="BF106"/>
  <c r="BF107"/>
  <c r="BF108"/>
  <c r="BF109"/>
  <c r="BF110"/>
  <c r="BF317"/>
  <c r="BG106"/>
  <c r="BG107"/>
  <c r="BG108"/>
  <c r="BG109"/>
  <c r="BG110"/>
  <c r="BG317"/>
  <c r="BH106"/>
  <c r="BH107"/>
  <c r="BH108"/>
  <c r="BH109"/>
  <c r="BH110"/>
  <c r="BH317"/>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I106"/>
  <c r="I107"/>
  <c r="I108"/>
  <c r="I109"/>
  <c r="I110"/>
  <c r="I326"/>
  <c r="I325"/>
  <c r="I324"/>
  <c r="I323"/>
  <c r="I322"/>
  <c r="I321"/>
  <c r="I320"/>
  <c r="I319"/>
  <c r="I318"/>
  <c r="I317"/>
  <c r="D101"/>
  <c r="G101"/>
  <c r="C101"/>
  <c r="H101"/>
  <c r="J101"/>
  <c r="C102"/>
  <c r="D102"/>
  <c r="G102"/>
  <c r="H102"/>
  <c r="J102"/>
  <c r="C103"/>
  <c r="D103"/>
  <c r="G103"/>
  <c r="H103"/>
  <c r="J103"/>
  <c r="C104"/>
  <c r="D104"/>
  <c r="G104"/>
  <c r="H104"/>
  <c r="J104"/>
  <c r="C105"/>
  <c r="D105"/>
  <c r="G105"/>
  <c r="H105"/>
  <c r="J105"/>
  <c r="J307"/>
  <c r="K101"/>
  <c r="K102"/>
  <c r="K103"/>
  <c r="K104"/>
  <c r="K105"/>
  <c r="K307"/>
  <c r="L101"/>
  <c r="L102"/>
  <c r="L103"/>
  <c r="L104"/>
  <c r="L105"/>
  <c r="L307"/>
  <c r="M101"/>
  <c r="M102"/>
  <c r="M103"/>
  <c r="M104"/>
  <c r="M105"/>
  <c r="M307"/>
  <c r="N101"/>
  <c r="N102"/>
  <c r="N103"/>
  <c r="N104"/>
  <c r="N105"/>
  <c r="N307"/>
  <c r="O101"/>
  <c r="O102"/>
  <c r="O103"/>
  <c r="O104"/>
  <c r="O105"/>
  <c r="O307"/>
  <c r="P101"/>
  <c r="P102"/>
  <c r="P103"/>
  <c r="P104"/>
  <c r="P105"/>
  <c r="P307"/>
  <c r="Q101"/>
  <c r="Q102"/>
  <c r="Q103"/>
  <c r="Q104"/>
  <c r="Q105"/>
  <c r="Q307"/>
  <c r="R101"/>
  <c r="R102"/>
  <c r="R103"/>
  <c r="R104"/>
  <c r="R105"/>
  <c r="R307"/>
  <c r="S101"/>
  <c r="S102"/>
  <c r="S103"/>
  <c r="S104"/>
  <c r="S105"/>
  <c r="S307"/>
  <c r="T101"/>
  <c r="T102"/>
  <c r="T103"/>
  <c r="T104"/>
  <c r="T105"/>
  <c r="T307"/>
  <c r="U101"/>
  <c r="U102"/>
  <c r="U103"/>
  <c r="U104"/>
  <c r="U105"/>
  <c r="U307"/>
  <c r="V101"/>
  <c r="V102"/>
  <c r="V103"/>
  <c r="V104"/>
  <c r="V105"/>
  <c r="V307"/>
  <c r="W101"/>
  <c r="W102"/>
  <c r="W103"/>
  <c r="W104"/>
  <c r="W105"/>
  <c r="W307"/>
  <c r="X101"/>
  <c r="X102"/>
  <c r="X103"/>
  <c r="X104"/>
  <c r="X105"/>
  <c r="X307"/>
  <c r="Y101"/>
  <c r="Y102"/>
  <c r="Y103"/>
  <c r="Y104"/>
  <c r="Y105"/>
  <c r="Y307"/>
  <c r="Z101"/>
  <c r="Z102"/>
  <c r="Z103"/>
  <c r="Z104"/>
  <c r="Z105"/>
  <c r="Z307"/>
  <c r="AA101"/>
  <c r="AA102"/>
  <c r="AA103"/>
  <c r="AA104"/>
  <c r="AA105"/>
  <c r="AA307"/>
  <c r="AB101"/>
  <c r="AB102"/>
  <c r="AB103"/>
  <c r="AB104"/>
  <c r="AB105"/>
  <c r="AB307"/>
  <c r="AC101"/>
  <c r="AC102"/>
  <c r="AC103"/>
  <c r="AC104"/>
  <c r="AC105"/>
  <c r="AC307"/>
  <c r="AD101"/>
  <c r="AD102"/>
  <c r="AD103"/>
  <c r="AD104"/>
  <c r="AD105"/>
  <c r="AD307"/>
  <c r="AE101"/>
  <c r="AE102"/>
  <c r="AE103"/>
  <c r="AE104"/>
  <c r="AE105"/>
  <c r="AE307"/>
  <c r="AF101"/>
  <c r="AF102"/>
  <c r="AF103"/>
  <c r="AF104"/>
  <c r="AF105"/>
  <c r="AF307"/>
  <c r="AG101"/>
  <c r="AG102"/>
  <c r="AG103"/>
  <c r="AG104"/>
  <c r="AG105"/>
  <c r="AG307"/>
  <c r="AH101"/>
  <c r="AH102"/>
  <c r="AH103"/>
  <c r="AH104"/>
  <c r="AH105"/>
  <c r="AH307"/>
  <c r="AI101"/>
  <c r="AI102"/>
  <c r="AI103"/>
  <c r="AI104"/>
  <c r="AI105"/>
  <c r="AI307"/>
  <c r="AJ101"/>
  <c r="AJ102"/>
  <c r="AJ103"/>
  <c r="AJ104"/>
  <c r="AJ105"/>
  <c r="AJ307"/>
  <c r="AK101"/>
  <c r="AK102"/>
  <c r="AK103"/>
  <c r="AK104"/>
  <c r="AK105"/>
  <c r="AK307"/>
  <c r="AL101"/>
  <c r="AL102"/>
  <c r="AL103"/>
  <c r="AL104"/>
  <c r="AL105"/>
  <c r="AL307"/>
  <c r="AM101"/>
  <c r="AM102"/>
  <c r="AM103"/>
  <c r="AM104"/>
  <c r="AM105"/>
  <c r="AM307"/>
  <c r="AN101"/>
  <c r="AN102"/>
  <c r="AN103"/>
  <c r="AN104"/>
  <c r="AN105"/>
  <c r="AN307"/>
  <c r="AO101"/>
  <c r="AO102"/>
  <c r="AO103"/>
  <c r="AO104"/>
  <c r="AO105"/>
  <c r="AO307"/>
  <c r="AP101"/>
  <c r="AP102"/>
  <c r="AP103"/>
  <c r="AP104"/>
  <c r="AP105"/>
  <c r="AP307"/>
  <c r="AQ101"/>
  <c r="AQ102"/>
  <c r="AQ103"/>
  <c r="AQ104"/>
  <c r="AQ105"/>
  <c r="AQ307"/>
  <c r="AR101"/>
  <c r="AR102"/>
  <c r="AR103"/>
  <c r="AR104"/>
  <c r="AR105"/>
  <c r="AR307"/>
  <c r="AS101"/>
  <c r="AS102"/>
  <c r="AS103"/>
  <c r="AS104"/>
  <c r="AS105"/>
  <c r="AS307"/>
  <c r="AT101"/>
  <c r="AT102"/>
  <c r="AT103"/>
  <c r="AT104"/>
  <c r="AT105"/>
  <c r="AT307"/>
  <c r="AU101"/>
  <c r="AU102"/>
  <c r="AU103"/>
  <c r="AU104"/>
  <c r="AU105"/>
  <c r="AU307"/>
  <c r="AV101"/>
  <c r="AV102"/>
  <c r="AV103"/>
  <c r="AV104"/>
  <c r="AV105"/>
  <c r="AV307"/>
  <c r="AW101"/>
  <c r="AW102"/>
  <c r="AW103"/>
  <c r="AW104"/>
  <c r="AW105"/>
  <c r="AW307"/>
  <c r="AX101"/>
  <c r="AX102"/>
  <c r="AX103"/>
  <c r="AX104"/>
  <c r="AX105"/>
  <c r="AX307"/>
  <c r="AY101"/>
  <c r="AY102"/>
  <c r="AY103"/>
  <c r="AY104"/>
  <c r="AY105"/>
  <c r="AY307"/>
  <c r="AZ101"/>
  <c r="AZ102"/>
  <c r="AZ103"/>
  <c r="AZ104"/>
  <c r="AZ105"/>
  <c r="AZ307"/>
  <c r="BA101"/>
  <c r="BA102"/>
  <c r="BA103"/>
  <c r="BA104"/>
  <c r="BA105"/>
  <c r="BA307"/>
  <c r="BB101"/>
  <c r="BB102"/>
  <c r="BB103"/>
  <c r="BB104"/>
  <c r="BB105"/>
  <c r="BB307"/>
  <c r="BC101"/>
  <c r="BC102"/>
  <c r="BC103"/>
  <c r="BC104"/>
  <c r="BC105"/>
  <c r="BC307"/>
  <c r="BD101"/>
  <c r="BD102"/>
  <c r="BD103"/>
  <c r="BD104"/>
  <c r="BD105"/>
  <c r="BD307"/>
  <c r="BE101"/>
  <c r="BE102"/>
  <c r="BE103"/>
  <c r="BE104"/>
  <c r="BE105"/>
  <c r="BE307"/>
  <c r="BF101"/>
  <c r="BF102"/>
  <c r="BF103"/>
  <c r="BF104"/>
  <c r="BF105"/>
  <c r="BF307"/>
  <c r="BG101"/>
  <c r="BG102"/>
  <c r="BG103"/>
  <c r="BG104"/>
  <c r="BG105"/>
  <c r="BG307"/>
  <c r="BH101"/>
  <c r="BH102"/>
  <c r="BH103"/>
  <c r="BH104"/>
  <c r="BH105"/>
  <c r="BH307"/>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I101"/>
  <c r="I102"/>
  <c r="I103"/>
  <c r="I104"/>
  <c r="I105"/>
  <c r="I316"/>
  <c r="I315"/>
  <c r="I314"/>
  <c r="I313"/>
  <c r="I312"/>
  <c r="I311"/>
  <c r="I310"/>
  <c r="I309"/>
  <c r="I308"/>
  <c r="I307"/>
  <c r="D86"/>
  <c r="G86"/>
  <c r="C86"/>
  <c r="H86"/>
  <c r="J86"/>
  <c r="C87"/>
  <c r="D87"/>
  <c r="G87"/>
  <c r="H87"/>
  <c r="J87"/>
  <c r="C88"/>
  <c r="D88"/>
  <c r="G88"/>
  <c r="H88"/>
  <c r="J88"/>
  <c r="C89"/>
  <c r="D89"/>
  <c r="G89"/>
  <c r="H89"/>
  <c r="J89"/>
  <c r="C90"/>
  <c r="D90"/>
  <c r="G90"/>
  <c r="H90"/>
  <c r="J90"/>
  <c r="J277"/>
  <c r="K86"/>
  <c r="K87"/>
  <c r="K88"/>
  <c r="K89"/>
  <c r="K90"/>
  <c r="K277"/>
  <c r="L86"/>
  <c r="L87"/>
  <c r="L88"/>
  <c r="L89"/>
  <c r="L90"/>
  <c r="L277"/>
  <c r="M86"/>
  <c r="M87"/>
  <c r="M88"/>
  <c r="M89"/>
  <c r="M90"/>
  <c r="M277"/>
  <c r="N86"/>
  <c r="N87"/>
  <c r="N88"/>
  <c r="N89"/>
  <c r="N90"/>
  <c r="N277"/>
  <c r="O86"/>
  <c r="O87"/>
  <c r="O88"/>
  <c r="O89"/>
  <c r="O90"/>
  <c r="O277"/>
  <c r="P86"/>
  <c r="P87"/>
  <c r="P88"/>
  <c r="P89"/>
  <c r="P90"/>
  <c r="P277"/>
  <c r="Q86"/>
  <c r="Q87"/>
  <c r="Q88"/>
  <c r="Q89"/>
  <c r="Q90"/>
  <c r="Q277"/>
  <c r="R86"/>
  <c r="R87"/>
  <c r="R88"/>
  <c r="R89"/>
  <c r="R90"/>
  <c r="R277"/>
  <c r="S86"/>
  <c r="S87"/>
  <c r="S88"/>
  <c r="S89"/>
  <c r="S90"/>
  <c r="S277"/>
  <c r="T86"/>
  <c r="T87"/>
  <c r="T88"/>
  <c r="T89"/>
  <c r="T90"/>
  <c r="T277"/>
  <c r="U86"/>
  <c r="U87"/>
  <c r="U88"/>
  <c r="U89"/>
  <c r="U90"/>
  <c r="U277"/>
  <c r="V86"/>
  <c r="V87"/>
  <c r="V88"/>
  <c r="V89"/>
  <c r="V90"/>
  <c r="V277"/>
  <c r="W86"/>
  <c r="W87"/>
  <c r="W88"/>
  <c r="W89"/>
  <c r="W90"/>
  <c r="W277"/>
  <c r="X86"/>
  <c r="X87"/>
  <c r="X88"/>
  <c r="X89"/>
  <c r="X90"/>
  <c r="X277"/>
  <c r="Y86"/>
  <c r="Y87"/>
  <c r="Y88"/>
  <c r="Y89"/>
  <c r="Y90"/>
  <c r="Y277"/>
  <c r="Z86"/>
  <c r="Z87"/>
  <c r="Z88"/>
  <c r="Z89"/>
  <c r="Z90"/>
  <c r="Z277"/>
  <c r="AA86"/>
  <c r="AA87"/>
  <c r="AA88"/>
  <c r="AA89"/>
  <c r="AA90"/>
  <c r="AA277"/>
  <c r="AB86"/>
  <c r="AB87"/>
  <c r="AB88"/>
  <c r="AB89"/>
  <c r="AB90"/>
  <c r="AB277"/>
  <c r="AC86"/>
  <c r="AC87"/>
  <c r="AC88"/>
  <c r="AC89"/>
  <c r="AC90"/>
  <c r="AC277"/>
  <c r="AD86"/>
  <c r="AD87"/>
  <c r="AD88"/>
  <c r="AD89"/>
  <c r="AD90"/>
  <c r="AD277"/>
  <c r="AE86"/>
  <c r="AE87"/>
  <c r="AE88"/>
  <c r="AE89"/>
  <c r="AE90"/>
  <c r="AE277"/>
  <c r="AF86"/>
  <c r="AF87"/>
  <c r="AF88"/>
  <c r="AF89"/>
  <c r="AF90"/>
  <c r="AF277"/>
  <c r="AG86"/>
  <c r="AG87"/>
  <c r="AG88"/>
  <c r="AG89"/>
  <c r="AG90"/>
  <c r="AG277"/>
  <c r="AH86"/>
  <c r="AH87"/>
  <c r="AH88"/>
  <c r="AH89"/>
  <c r="AH90"/>
  <c r="AH277"/>
  <c r="AI86"/>
  <c r="AI87"/>
  <c r="AI88"/>
  <c r="AI89"/>
  <c r="AI90"/>
  <c r="AI277"/>
  <c r="AJ86"/>
  <c r="AJ87"/>
  <c r="AJ88"/>
  <c r="AJ89"/>
  <c r="AJ90"/>
  <c r="AJ277"/>
  <c r="AK86"/>
  <c r="AK87"/>
  <c r="AK88"/>
  <c r="AK89"/>
  <c r="AK90"/>
  <c r="AK277"/>
  <c r="AL86"/>
  <c r="AL87"/>
  <c r="AL88"/>
  <c r="AL89"/>
  <c r="AL90"/>
  <c r="AL277"/>
  <c r="AM86"/>
  <c r="AM87"/>
  <c r="AM88"/>
  <c r="AM89"/>
  <c r="AM90"/>
  <c r="AM277"/>
  <c r="AN86"/>
  <c r="AN87"/>
  <c r="AN88"/>
  <c r="AN89"/>
  <c r="AN90"/>
  <c r="AN277"/>
  <c r="AO86"/>
  <c r="AO87"/>
  <c r="AO88"/>
  <c r="AO89"/>
  <c r="AO90"/>
  <c r="AO277"/>
  <c r="AP86"/>
  <c r="AP87"/>
  <c r="AP88"/>
  <c r="AP89"/>
  <c r="AP90"/>
  <c r="AP277"/>
  <c r="AQ86"/>
  <c r="AQ87"/>
  <c r="AQ88"/>
  <c r="AQ89"/>
  <c r="AQ90"/>
  <c r="AQ277"/>
  <c r="AR86"/>
  <c r="AR87"/>
  <c r="AR88"/>
  <c r="AR89"/>
  <c r="AR90"/>
  <c r="AR277"/>
  <c r="AS86"/>
  <c r="AS87"/>
  <c r="AS88"/>
  <c r="AS89"/>
  <c r="AS90"/>
  <c r="AS277"/>
  <c r="AT86"/>
  <c r="AT87"/>
  <c r="AT88"/>
  <c r="AT89"/>
  <c r="AT90"/>
  <c r="AT277"/>
  <c r="AU86"/>
  <c r="AU87"/>
  <c r="AU88"/>
  <c r="AU89"/>
  <c r="AU90"/>
  <c r="AU277"/>
  <c r="AV86"/>
  <c r="AV87"/>
  <c r="AV88"/>
  <c r="AV89"/>
  <c r="AV90"/>
  <c r="AV277"/>
  <c r="AW86"/>
  <c r="AW87"/>
  <c r="AW88"/>
  <c r="AW89"/>
  <c r="AW90"/>
  <c r="AW277"/>
  <c r="AX86"/>
  <c r="AX87"/>
  <c r="AX88"/>
  <c r="AX89"/>
  <c r="AX90"/>
  <c r="AX277"/>
  <c r="AY86"/>
  <c r="AY87"/>
  <c r="AY88"/>
  <c r="AY89"/>
  <c r="AY90"/>
  <c r="AY277"/>
  <c r="AZ86"/>
  <c r="AZ87"/>
  <c r="AZ88"/>
  <c r="AZ89"/>
  <c r="AZ90"/>
  <c r="AZ277"/>
  <c r="BA86"/>
  <c r="BA87"/>
  <c r="BA88"/>
  <c r="BA89"/>
  <c r="BA90"/>
  <c r="BA277"/>
  <c r="BB86"/>
  <c r="BB87"/>
  <c r="BB88"/>
  <c r="BB89"/>
  <c r="BB90"/>
  <c r="BB277"/>
  <c r="BC86"/>
  <c r="BC87"/>
  <c r="BC88"/>
  <c r="BC89"/>
  <c r="BC90"/>
  <c r="BC277"/>
  <c r="BD86"/>
  <c r="BD87"/>
  <c r="BD88"/>
  <c r="BD89"/>
  <c r="BD90"/>
  <c r="BD277"/>
  <c r="BE86"/>
  <c r="BE87"/>
  <c r="BE88"/>
  <c r="BE89"/>
  <c r="BE90"/>
  <c r="BE277"/>
  <c r="BF86"/>
  <c r="BF87"/>
  <c r="BF88"/>
  <c r="BF89"/>
  <c r="BF90"/>
  <c r="BF277"/>
  <c r="BG86"/>
  <c r="BG87"/>
  <c r="BG88"/>
  <c r="BG89"/>
  <c r="BG90"/>
  <c r="BG277"/>
  <c r="BH86"/>
  <c r="BH87"/>
  <c r="BH88"/>
  <c r="BH89"/>
  <c r="BH90"/>
  <c r="BH277"/>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D91"/>
  <c r="G91"/>
  <c r="C91"/>
  <c r="H91"/>
  <c r="J91"/>
  <c r="C92"/>
  <c r="D92"/>
  <c r="G92"/>
  <c r="H92"/>
  <c r="J92"/>
  <c r="C93"/>
  <c r="D93"/>
  <c r="G93"/>
  <c r="H93"/>
  <c r="J93"/>
  <c r="C94"/>
  <c r="D94"/>
  <c r="G94"/>
  <c r="H94"/>
  <c r="J94"/>
  <c r="C95"/>
  <c r="D95"/>
  <c r="G95"/>
  <c r="H95"/>
  <c r="J95"/>
  <c r="J287"/>
  <c r="K91"/>
  <c r="K92"/>
  <c r="K93"/>
  <c r="K94"/>
  <c r="K95"/>
  <c r="K287"/>
  <c r="L91"/>
  <c r="L92"/>
  <c r="L93"/>
  <c r="L94"/>
  <c r="L95"/>
  <c r="L287"/>
  <c r="M91"/>
  <c r="M92"/>
  <c r="M93"/>
  <c r="M94"/>
  <c r="M95"/>
  <c r="M287"/>
  <c r="N91"/>
  <c r="N92"/>
  <c r="N93"/>
  <c r="N94"/>
  <c r="N95"/>
  <c r="N287"/>
  <c r="O91"/>
  <c r="O92"/>
  <c r="O93"/>
  <c r="O94"/>
  <c r="O95"/>
  <c r="O287"/>
  <c r="P91"/>
  <c r="P92"/>
  <c r="P93"/>
  <c r="P94"/>
  <c r="P95"/>
  <c r="P287"/>
  <c r="Q91"/>
  <c r="Q92"/>
  <c r="Q93"/>
  <c r="Q94"/>
  <c r="Q95"/>
  <c r="Q287"/>
  <c r="R91"/>
  <c r="R92"/>
  <c r="R93"/>
  <c r="R94"/>
  <c r="R95"/>
  <c r="R287"/>
  <c r="S91"/>
  <c r="S92"/>
  <c r="S93"/>
  <c r="S94"/>
  <c r="S95"/>
  <c r="S287"/>
  <c r="T91"/>
  <c r="T92"/>
  <c r="T93"/>
  <c r="T94"/>
  <c r="T95"/>
  <c r="T287"/>
  <c r="U91"/>
  <c r="U92"/>
  <c r="U93"/>
  <c r="U94"/>
  <c r="U95"/>
  <c r="U287"/>
  <c r="V91"/>
  <c r="V92"/>
  <c r="V93"/>
  <c r="V94"/>
  <c r="V95"/>
  <c r="V287"/>
  <c r="W91"/>
  <c r="W92"/>
  <c r="W93"/>
  <c r="W94"/>
  <c r="W95"/>
  <c r="W287"/>
  <c r="X91"/>
  <c r="X92"/>
  <c r="X93"/>
  <c r="X94"/>
  <c r="X95"/>
  <c r="X287"/>
  <c r="Y91"/>
  <c r="Y92"/>
  <c r="Y93"/>
  <c r="Y94"/>
  <c r="Y95"/>
  <c r="Y287"/>
  <c r="Z91"/>
  <c r="Z92"/>
  <c r="Z93"/>
  <c r="Z94"/>
  <c r="Z95"/>
  <c r="Z287"/>
  <c r="AA91"/>
  <c r="AA92"/>
  <c r="AA93"/>
  <c r="AA94"/>
  <c r="AA95"/>
  <c r="AA287"/>
  <c r="AB91"/>
  <c r="AB92"/>
  <c r="AB93"/>
  <c r="AB94"/>
  <c r="AB95"/>
  <c r="AB287"/>
  <c r="AC91"/>
  <c r="AC92"/>
  <c r="AC93"/>
  <c r="AC94"/>
  <c r="AC95"/>
  <c r="AC287"/>
  <c r="AD91"/>
  <c r="AD92"/>
  <c r="AD93"/>
  <c r="AD94"/>
  <c r="AD95"/>
  <c r="AD287"/>
  <c r="AE91"/>
  <c r="AE92"/>
  <c r="AE93"/>
  <c r="AE94"/>
  <c r="AE95"/>
  <c r="AE287"/>
  <c r="AF91"/>
  <c r="AF92"/>
  <c r="AF93"/>
  <c r="AF94"/>
  <c r="AF95"/>
  <c r="AF287"/>
  <c r="AG91"/>
  <c r="AG92"/>
  <c r="AG93"/>
  <c r="AG94"/>
  <c r="AG95"/>
  <c r="AG287"/>
  <c r="AH91"/>
  <c r="AH92"/>
  <c r="AH93"/>
  <c r="AH94"/>
  <c r="AH95"/>
  <c r="AH287"/>
  <c r="AI91"/>
  <c r="AI92"/>
  <c r="AI93"/>
  <c r="AI94"/>
  <c r="AI95"/>
  <c r="AI287"/>
  <c r="AJ91"/>
  <c r="AJ92"/>
  <c r="AJ93"/>
  <c r="AJ94"/>
  <c r="AJ95"/>
  <c r="AJ287"/>
  <c r="AK91"/>
  <c r="AK92"/>
  <c r="AK93"/>
  <c r="AK94"/>
  <c r="AK95"/>
  <c r="AK287"/>
  <c r="AL91"/>
  <c r="AL92"/>
  <c r="AL93"/>
  <c r="AL94"/>
  <c r="AL95"/>
  <c r="AL287"/>
  <c r="AM91"/>
  <c r="AM92"/>
  <c r="AM93"/>
  <c r="AM94"/>
  <c r="AM95"/>
  <c r="AM287"/>
  <c r="AN91"/>
  <c r="AN92"/>
  <c r="AN93"/>
  <c r="AN94"/>
  <c r="AN95"/>
  <c r="AN287"/>
  <c r="AO91"/>
  <c r="AO92"/>
  <c r="AO93"/>
  <c r="AO94"/>
  <c r="AO95"/>
  <c r="AO287"/>
  <c r="AP91"/>
  <c r="AP92"/>
  <c r="AP93"/>
  <c r="AP94"/>
  <c r="AP95"/>
  <c r="AP287"/>
  <c r="AQ91"/>
  <c r="AQ92"/>
  <c r="AQ93"/>
  <c r="AQ94"/>
  <c r="AQ95"/>
  <c r="AQ287"/>
  <c r="AR91"/>
  <c r="AR92"/>
  <c r="AR93"/>
  <c r="AR94"/>
  <c r="AR95"/>
  <c r="AR287"/>
  <c r="AS91"/>
  <c r="AS92"/>
  <c r="AS93"/>
  <c r="AS94"/>
  <c r="AS95"/>
  <c r="AS287"/>
  <c r="AT91"/>
  <c r="AT92"/>
  <c r="AT93"/>
  <c r="AT94"/>
  <c r="AT95"/>
  <c r="AT287"/>
  <c r="AU91"/>
  <c r="AU92"/>
  <c r="AU93"/>
  <c r="AU94"/>
  <c r="AU95"/>
  <c r="AU287"/>
  <c r="AV91"/>
  <c r="AV92"/>
  <c r="AV93"/>
  <c r="AV94"/>
  <c r="AV95"/>
  <c r="AV287"/>
  <c r="AW91"/>
  <c r="AW92"/>
  <c r="AW93"/>
  <c r="AW94"/>
  <c r="AW95"/>
  <c r="AW287"/>
  <c r="AX91"/>
  <c r="AX92"/>
  <c r="AX93"/>
  <c r="AX94"/>
  <c r="AX95"/>
  <c r="AX287"/>
  <c r="AY91"/>
  <c r="AY92"/>
  <c r="AY93"/>
  <c r="AY94"/>
  <c r="AY95"/>
  <c r="AY287"/>
  <c r="AZ91"/>
  <c r="AZ92"/>
  <c r="AZ93"/>
  <c r="AZ94"/>
  <c r="AZ95"/>
  <c r="AZ287"/>
  <c r="BA91"/>
  <c r="BA92"/>
  <c r="BA93"/>
  <c r="BA94"/>
  <c r="BA95"/>
  <c r="BA287"/>
  <c r="BB91"/>
  <c r="BB92"/>
  <c r="BB93"/>
  <c r="BB94"/>
  <c r="BB95"/>
  <c r="BB287"/>
  <c r="BC91"/>
  <c r="BC92"/>
  <c r="BC93"/>
  <c r="BC94"/>
  <c r="BC95"/>
  <c r="BC287"/>
  <c r="BD91"/>
  <c r="BD92"/>
  <c r="BD93"/>
  <c r="BD94"/>
  <c r="BD95"/>
  <c r="BD287"/>
  <c r="BE91"/>
  <c r="BE92"/>
  <c r="BE93"/>
  <c r="BE94"/>
  <c r="BE95"/>
  <c r="BE287"/>
  <c r="BF91"/>
  <c r="BF92"/>
  <c r="BF93"/>
  <c r="BF94"/>
  <c r="BF95"/>
  <c r="BF287"/>
  <c r="BG91"/>
  <c r="BG92"/>
  <c r="BG93"/>
  <c r="BG94"/>
  <c r="BG95"/>
  <c r="BG287"/>
  <c r="BH91"/>
  <c r="BH92"/>
  <c r="BH93"/>
  <c r="BH94"/>
  <c r="BH95"/>
  <c r="BH287"/>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D96"/>
  <c r="G96"/>
  <c r="C96"/>
  <c r="H96"/>
  <c r="J96"/>
  <c r="C97"/>
  <c r="D97"/>
  <c r="G97"/>
  <c r="H97"/>
  <c r="J97"/>
  <c r="C98"/>
  <c r="D98"/>
  <c r="G98"/>
  <c r="H98"/>
  <c r="J98"/>
  <c r="C99"/>
  <c r="D99"/>
  <c r="G99"/>
  <c r="H99"/>
  <c r="J99"/>
  <c r="C100"/>
  <c r="D100"/>
  <c r="G100"/>
  <c r="H100"/>
  <c r="J100"/>
  <c r="J297"/>
  <c r="K96"/>
  <c r="K97"/>
  <c r="K98"/>
  <c r="K99"/>
  <c r="K100"/>
  <c r="K297"/>
  <c r="L96"/>
  <c r="L97"/>
  <c r="L98"/>
  <c r="L99"/>
  <c r="L100"/>
  <c r="L297"/>
  <c r="M96"/>
  <c r="M97"/>
  <c r="M98"/>
  <c r="M99"/>
  <c r="M100"/>
  <c r="M297"/>
  <c r="N96"/>
  <c r="N97"/>
  <c r="N98"/>
  <c r="N99"/>
  <c r="N100"/>
  <c r="N297"/>
  <c r="O96"/>
  <c r="O97"/>
  <c r="O98"/>
  <c r="O99"/>
  <c r="O100"/>
  <c r="O297"/>
  <c r="P96"/>
  <c r="P97"/>
  <c r="P98"/>
  <c r="P99"/>
  <c r="P100"/>
  <c r="P297"/>
  <c r="Q96"/>
  <c r="Q97"/>
  <c r="Q98"/>
  <c r="Q99"/>
  <c r="Q100"/>
  <c r="Q297"/>
  <c r="R96"/>
  <c r="R97"/>
  <c r="R98"/>
  <c r="R99"/>
  <c r="R100"/>
  <c r="R297"/>
  <c r="S96"/>
  <c r="S97"/>
  <c r="S98"/>
  <c r="S99"/>
  <c r="S100"/>
  <c r="S297"/>
  <c r="T96"/>
  <c r="T97"/>
  <c r="T98"/>
  <c r="T99"/>
  <c r="T100"/>
  <c r="T297"/>
  <c r="U96"/>
  <c r="U97"/>
  <c r="U98"/>
  <c r="U99"/>
  <c r="U100"/>
  <c r="U297"/>
  <c r="V96"/>
  <c r="V97"/>
  <c r="V98"/>
  <c r="V99"/>
  <c r="V100"/>
  <c r="V297"/>
  <c r="W96"/>
  <c r="W97"/>
  <c r="W98"/>
  <c r="W99"/>
  <c r="W100"/>
  <c r="W297"/>
  <c r="X96"/>
  <c r="X97"/>
  <c r="X98"/>
  <c r="X99"/>
  <c r="X100"/>
  <c r="X297"/>
  <c r="Y96"/>
  <c r="Y97"/>
  <c r="Y98"/>
  <c r="Y99"/>
  <c r="Y100"/>
  <c r="Y297"/>
  <c r="Z96"/>
  <c r="Z97"/>
  <c r="Z98"/>
  <c r="Z99"/>
  <c r="Z100"/>
  <c r="Z297"/>
  <c r="AA96"/>
  <c r="AA97"/>
  <c r="AA98"/>
  <c r="AA99"/>
  <c r="AA100"/>
  <c r="AA297"/>
  <c r="AB96"/>
  <c r="AB97"/>
  <c r="AB98"/>
  <c r="AB99"/>
  <c r="AB100"/>
  <c r="AB297"/>
  <c r="AC96"/>
  <c r="AC97"/>
  <c r="AC98"/>
  <c r="AC99"/>
  <c r="AC100"/>
  <c r="AC297"/>
  <c r="AD96"/>
  <c r="AD97"/>
  <c r="AD98"/>
  <c r="AD99"/>
  <c r="AD100"/>
  <c r="AD297"/>
  <c r="AE96"/>
  <c r="AE97"/>
  <c r="AE98"/>
  <c r="AE99"/>
  <c r="AE100"/>
  <c r="AE297"/>
  <c r="AF96"/>
  <c r="AF97"/>
  <c r="AF98"/>
  <c r="AF99"/>
  <c r="AF100"/>
  <c r="AF297"/>
  <c r="AG96"/>
  <c r="AG97"/>
  <c r="AG98"/>
  <c r="AG99"/>
  <c r="AG100"/>
  <c r="AG297"/>
  <c r="AH96"/>
  <c r="AH97"/>
  <c r="AH98"/>
  <c r="AH99"/>
  <c r="AH100"/>
  <c r="AH297"/>
  <c r="AI96"/>
  <c r="AI97"/>
  <c r="AI98"/>
  <c r="AI99"/>
  <c r="AI100"/>
  <c r="AI297"/>
  <c r="AJ96"/>
  <c r="AJ97"/>
  <c r="AJ98"/>
  <c r="AJ99"/>
  <c r="AJ100"/>
  <c r="AJ297"/>
  <c r="AK96"/>
  <c r="AK97"/>
  <c r="AK98"/>
  <c r="AK99"/>
  <c r="AK100"/>
  <c r="AK297"/>
  <c r="AL96"/>
  <c r="AL97"/>
  <c r="AL98"/>
  <c r="AL99"/>
  <c r="AL100"/>
  <c r="AL297"/>
  <c r="AM96"/>
  <c r="AM97"/>
  <c r="AM98"/>
  <c r="AM99"/>
  <c r="AM100"/>
  <c r="AM297"/>
  <c r="AN96"/>
  <c r="AN97"/>
  <c r="AN98"/>
  <c r="AN99"/>
  <c r="AN100"/>
  <c r="AN297"/>
  <c r="AO96"/>
  <c r="AO97"/>
  <c r="AO98"/>
  <c r="AO99"/>
  <c r="AO100"/>
  <c r="AO297"/>
  <c r="AP96"/>
  <c r="AP97"/>
  <c r="AP98"/>
  <c r="AP99"/>
  <c r="AP100"/>
  <c r="AP297"/>
  <c r="AQ96"/>
  <c r="AQ97"/>
  <c r="AQ98"/>
  <c r="AQ99"/>
  <c r="AQ100"/>
  <c r="AQ297"/>
  <c r="AR96"/>
  <c r="AR97"/>
  <c r="AR98"/>
  <c r="AR99"/>
  <c r="AR100"/>
  <c r="AR297"/>
  <c r="AS96"/>
  <c r="AS97"/>
  <c r="AS98"/>
  <c r="AS99"/>
  <c r="AS100"/>
  <c r="AS297"/>
  <c r="AT96"/>
  <c r="AT97"/>
  <c r="AT98"/>
  <c r="AT99"/>
  <c r="AT100"/>
  <c r="AT297"/>
  <c r="AU96"/>
  <c r="AU97"/>
  <c r="AU98"/>
  <c r="AU99"/>
  <c r="AU100"/>
  <c r="AU297"/>
  <c r="AV96"/>
  <c r="AV97"/>
  <c r="AV98"/>
  <c r="AV99"/>
  <c r="AV100"/>
  <c r="AV297"/>
  <c r="AW96"/>
  <c r="AW97"/>
  <c r="AW98"/>
  <c r="AW99"/>
  <c r="AW100"/>
  <c r="AW297"/>
  <c r="AX96"/>
  <c r="AX97"/>
  <c r="AX98"/>
  <c r="AX99"/>
  <c r="AX100"/>
  <c r="AX297"/>
  <c r="AY96"/>
  <c r="AY97"/>
  <c r="AY98"/>
  <c r="AY99"/>
  <c r="AY100"/>
  <c r="AY297"/>
  <c r="AZ96"/>
  <c r="AZ97"/>
  <c r="AZ98"/>
  <c r="AZ99"/>
  <c r="AZ100"/>
  <c r="AZ297"/>
  <c r="BA96"/>
  <c r="BA97"/>
  <c r="BA98"/>
  <c r="BA99"/>
  <c r="BA100"/>
  <c r="BA297"/>
  <c r="BB96"/>
  <c r="BB97"/>
  <c r="BB98"/>
  <c r="BB99"/>
  <c r="BB100"/>
  <c r="BB297"/>
  <c r="BC96"/>
  <c r="BC97"/>
  <c r="BC98"/>
  <c r="BC99"/>
  <c r="BC100"/>
  <c r="BC297"/>
  <c r="BD96"/>
  <c r="BD97"/>
  <c r="BD98"/>
  <c r="BD99"/>
  <c r="BD100"/>
  <c r="BD297"/>
  <c r="BE96"/>
  <c r="BE97"/>
  <c r="BE98"/>
  <c r="BE99"/>
  <c r="BE100"/>
  <c r="BE297"/>
  <c r="BF96"/>
  <c r="BF97"/>
  <c r="BF98"/>
  <c r="BF99"/>
  <c r="BF100"/>
  <c r="BF297"/>
  <c r="BG96"/>
  <c r="BG97"/>
  <c r="BG98"/>
  <c r="BG99"/>
  <c r="BG100"/>
  <c r="BG297"/>
  <c r="BH96"/>
  <c r="BH97"/>
  <c r="BH98"/>
  <c r="BH99"/>
  <c r="BH100"/>
  <c r="BH297"/>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I96"/>
  <c r="I97"/>
  <c r="I98"/>
  <c r="I99"/>
  <c r="I100"/>
  <c r="I306"/>
  <c r="I305"/>
  <c r="I304"/>
  <c r="I303"/>
  <c r="I302"/>
  <c r="I301"/>
  <c r="I300"/>
  <c r="I299"/>
  <c r="I298"/>
  <c r="I297"/>
  <c r="I91"/>
  <c r="I92"/>
  <c r="I93"/>
  <c r="I94"/>
  <c r="I95"/>
  <c r="I296"/>
  <c r="I295"/>
  <c r="I294"/>
  <c r="I293"/>
  <c r="I292"/>
  <c r="I291"/>
  <c r="I290"/>
  <c r="I289"/>
  <c r="I288"/>
  <c r="I287"/>
  <c r="I86"/>
  <c r="I87"/>
  <c r="I88"/>
  <c r="I89"/>
  <c r="I90"/>
  <c r="I286"/>
  <c r="I285"/>
  <c r="I284"/>
  <c r="I283"/>
  <c r="I282"/>
  <c r="I281"/>
  <c r="I280"/>
  <c r="I279"/>
  <c r="I278"/>
  <c r="I277"/>
  <c r="D76"/>
  <c r="G76"/>
  <c r="C76"/>
  <c r="H76"/>
  <c r="J76"/>
  <c r="C77"/>
  <c r="D77"/>
  <c r="G77"/>
  <c r="H77"/>
  <c r="J77"/>
  <c r="C78"/>
  <c r="D78"/>
  <c r="G78"/>
  <c r="H78"/>
  <c r="J78"/>
  <c r="C79"/>
  <c r="D79"/>
  <c r="G79"/>
  <c r="H79"/>
  <c r="J79"/>
  <c r="C80"/>
  <c r="D80"/>
  <c r="G80"/>
  <c r="H80"/>
  <c r="J80"/>
  <c r="J257"/>
  <c r="K76"/>
  <c r="K77"/>
  <c r="K78"/>
  <c r="K79"/>
  <c r="K80"/>
  <c r="K257"/>
  <c r="L76"/>
  <c r="L77"/>
  <c r="L78"/>
  <c r="L79"/>
  <c r="L80"/>
  <c r="L257"/>
  <c r="M76"/>
  <c r="M77"/>
  <c r="M78"/>
  <c r="M79"/>
  <c r="M80"/>
  <c r="M257"/>
  <c r="N76"/>
  <c r="N77"/>
  <c r="N78"/>
  <c r="N79"/>
  <c r="N80"/>
  <c r="N257"/>
  <c r="O76"/>
  <c r="O77"/>
  <c r="O78"/>
  <c r="O79"/>
  <c r="O80"/>
  <c r="O257"/>
  <c r="P76"/>
  <c r="P77"/>
  <c r="P78"/>
  <c r="P79"/>
  <c r="P80"/>
  <c r="P257"/>
  <c r="Q76"/>
  <c r="Q77"/>
  <c r="Q78"/>
  <c r="Q79"/>
  <c r="Q80"/>
  <c r="Q257"/>
  <c r="R76"/>
  <c r="R77"/>
  <c r="R78"/>
  <c r="R79"/>
  <c r="R80"/>
  <c r="R257"/>
  <c r="S76"/>
  <c r="S77"/>
  <c r="S78"/>
  <c r="S79"/>
  <c r="S80"/>
  <c r="S257"/>
  <c r="T76"/>
  <c r="T77"/>
  <c r="T78"/>
  <c r="T79"/>
  <c r="T80"/>
  <c r="T257"/>
  <c r="U76"/>
  <c r="U77"/>
  <c r="U78"/>
  <c r="U79"/>
  <c r="U80"/>
  <c r="U257"/>
  <c r="V76"/>
  <c r="V77"/>
  <c r="V78"/>
  <c r="V79"/>
  <c r="V80"/>
  <c r="V257"/>
  <c r="W76"/>
  <c r="W77"/>
  <c r="W78"/>
  <c r="W79"/>
  <c r="W80"/>
  <c r="W257"/>
  <c r="X76"/>
  <c r="X77"/>
  <c r="X78"/>
  <c r="X79"/>
  <c r="X80"/>
  <c r="X257"/>
  <c r="Y76"/>
  <c r="Y77"/>
  <c r="Y78"/>
  <c r="Y79"/>
  <c r="Y80"/>
  <c r="Y257"/>
  <c r="Z76"/>
  <c r="Z77"/>
  <c r="Z78"/>
  <c r="Z79"/>
  <c r="Z80"/>
  <c r="Z257"/>
  <c r="AA76"/>
  <c r="AA77"/>
  <c r="AA78"/>
  <c r="AA79"/>
  <c r="AA80"/>
  <c r="AA257"/>
  <c r="AB76"/>
  <c r="AB77"/>
  <c r="AB78"/>
  <c r="AB79"/>
  <c r="AB80"/>
  <c r="AB257"/>
  <c r="AC76"/>
  <c r="AC77"/>
  <c r="AC78"/>
  <c r="AC79"/>
  <c r="AC80"/>
  <c r="AC257"/>
  <c r="AD76"/>
  <c r="AD77"/>
  <c r="AD78"/>
  <c r="AD79"/>
  <c r="AD80"/>
  <c r="AD257"/>
  <c r="AE76"/>
  <c r="AE77"/>
  <c r="AE78"/>
  <c r="AE79"/>
  <c r="AE80"/>
  <c r="AE257"/>
  <c r="AF76"/>
  <c r="AF77"/>
  <c r="AF78"/>
  <c r="AF79"/>
  <c r="AF80"/>
  <c r="AF257"/>
  <c r="AG76"/>
  <c r="AG77"/>
  <c r="AG78"/>
  <c r="AG79"/>
  <c r="AG80"/>
  <c r="AG257"/>
  <c r="AH76"/>
  <c r="AH77"/>
  <c r="AH78"/>
  <c r="AH79"/>
  <c r="AH80"/>
  <c r="AH257"/>
  <c r="AI76"/>
  <c r="AI77"/>
  <c r="AI78"/>
  <c r="AI79"/>
  <c r="AI80"/>
  <c r="AI257"/>
  <c r="AJ76"/>
  <c r="AJ77"/>
  <c r="AJ78"/>
  <c r="AJ79"/>
  <c r="AJ80"/>
  <c r="AJ257"/>
  <c r="AK76"/>
  <c r="AK77"/>
  <c r="AK78"/>
  <c r="AK79"/>
  <c r="AK80"/>
  <c r="AK257"/>
  <c r="AL76"/>
  <c r="AL77"/>
  <c r="AL78"/>
  <c r="AL79"/>
  <c r="AL80"/>
  <c r="AL257"/>
  <c r="AM76"/>
  <c r="AM77"/>
  <c r="AM78"/>
  <c r="AM79"/>
  <c r="AM80"/>
  <c r="AM257"/>
  <c r="AN76"/>
  <c r="AN77"/>
  <c r="AN78"/>
  <c r="AN79"/>
  <c r="AN80"/>
  <c r="AN257"/>
  <c r="AO76"/>
  <c r="AO77"/>
  <c r="AO78"/>
  <c r="AO79"/>
  <c r="AO80"/>
  <c r="AO257"/>
  <c r="AP76"/>
  <c r="AP77"/>
  <c r="AP78"/>
  <c r="AP79"/>
  <c r="AP80"/>
  <c r="AP257"/>
  <c r="AQ76"/>
  <c r="AQ77"/>
  <c r="AQ78"/>
  <c r="AQ79"/>
  <c r="AQ80"/>
  <c r="AQ257"/>
  <c r="AR76"/>
  <c r="AR77"/>
  <c r="AR78"/>
  <c r="AR79"/>
  <c r="AR80"/>
  <c r="AR257"/>
  <c r="AS76"/>
  <c r="AS77"/>
  <c r="AS78"/>
  <c r="AS79"/>
  <c r="AS80"/>
  <c r="AS257"/>
  <c r="AT76"/>
  <c r="AT77"/>
  <c r="AT78"/>
  <c r="AT79"/>
  <c r="AT80"/>
  <c r="AT257"/>
  <c r="AU76"/>
  <c r="AU77"/>
  <c r="AU78"/>
  <c r="AU79"/>
  <c r="AU80"/>
  <c r="AU257"/>
  <c r="AV76"/>
  <c r="AV77"/>
  <c r="AV78"/>
  <c r="AV79"/>
  <c r="AV80"/>
  <c r="AV257"/>
  <c r="AW76"/>
  <c r="AW77"/>
  <c r="AW78"/>
  <c r="AW79"/>
  <c r="AW80"/>
  <c r="AW257"/>
  <c r="AX76"/>
  <c r="AX77"/>
  <c r="AX78"/>
  <c r="AX79"/>
  <c r="AX80"/>
  <c r="AX257"/>
  <c r="AY76"/>
  <c r="AY77"/>
  <c r="AY78"/>
  <c r="AY79"/>
  <c r="AY80"/>
  <c r="AY257"/>
  <c r="AZ76"/>
  <c r="AZ77"/>
  <c r="AZ78"/>
  <c r="AZ79"/>
  <c r="AZ80"/>
  <c r="AZ257"/>
  <c r="BA76"/>
  <c r="BA77"/>
  <c r="BA78"/>
  <c r="BA79"/>
  <c r="BA80"/>
  <c r="BA257"/>
  <c r="BB76"/>
  <c r="BB77"/>
  <c r="BB78"/>
  <c r="BB79"/>
  <c r="BB80"/>
  <c r="BB257"/>
  <c r="BC76"/>
  <c r="BC77"/>
  <c r="BC78"/>
  <c r="BC79"/>
  <c r="BC80"/>
  <c r="BC257"/>
  <c r="BD76"/>
  <c r="BD77"/>
  <c r="BD78"/>
  <c r="BD79"/>
  <c r="BD80"/>
  <c r="BD257"/>
  <c r="BE76"/>
  <c r="BE77"/>
  <c r="BE78"/>
  <c r="BE79"/>
  <c r="BE80"/>
  <c r="BE257"/>
  <c r="BF76"/>
  <c r="BF77"/>
  <c r="BF78"/>
  <c r="BF79"/>
  <c r="BF80"/>
  <c r="BF257"/>
  <c r="BG76"/>
  <c r="BG77"/>
  <c r="BG78"/>
  <c r="BG79"/>
  <c r="BG80"/>
  <c r="BG257"/>
  <c r="BH76"/>
  <c r="BH77"/>
  <c r="BH78"/>
  <c r="BH79"/>
  <c r="BH80"/>
  <c r="BH257"/>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D81"/>
  <c r="G81"/>
  <c r="C81"/>
  <c r="H81"/>
  <c r="J81"/>
  <c r="C82"/>
  <c r="D82"/>
  <c r="G82"/>
  <c r="H82"/>
  <c r="J82"/>
  <c r="C83"/>
  <c r="D83"/>
  <c r="G83"/>
  <c r="H83"/>
  <c r="J83"/>
  <c r="C84"/>
  <c r="D84"/>
  <c r="G84"/>
  <c r="H84"/>
  <c r="J84"/>
  <c r="C85"/>
  <c r="D85"/>
  <c r="G85"/>
  <c r="H85"/>
  <c r="J85"/>
  <c r="J267"/>
  <c r="K81"/>
  <c r="K82"/>
  <c r="K83"/>
  <c r="K84"/>
  <c r="K85"/>
  <c r="K267"/>
  <c r="L81"/>
  <c r="L82"/>
  <c r="L83"/>
  <c r="L84"/>
  <c r="L85"/>
  <c r="L267"/>
  <c r="M81"/>
  <c r="M82"/>
  <c r="M83"/>
  <c r="M84"/>
  <c r="M85"/>
  <c r="M267"/>
  <c r="N81"/>
  <c r="N82"/>
  <c r="N83"/>
  <c r="N84"/>
  <c r="N85"/>
  <c r="N267"/>
  <c r="O81"/>
  <c r="O82"/>
  <c r="O83"/>
  <c r="O84"/>
  <c r="O85"/>
  <c r="O267"/>
  <c r="P81"/>
  <c r="P82"/>
  <c r="P83"/>
  <c r="P84"/>
  <c r="P85"/>
  <c r="P267"/>
  <c r="Q81"/>
  <c r="Q82"/>
  <c r="Q83"/>
  <c r="Q84"/>
  <c r="Q85"/>
  <c r="Q267"/>
  <c r="R81"/>
  <c r="R82"/>
  <c r="R83"/>
  <c r="R84"/>
  <c r="R85"/>
  <c r="R267"/>
  <c r="S81"/>
  <c r="S82"/>
  <c r="S83"/>
  <c r="S84"/>
  <c r="S85"/>
  <c r="S267"/>
  <c r="T81"/>
  <c r="T82"/>
  <c r="T83"/>
  <c r="T84"/>
  <c r="T85"/>
  <c r="T267"/>
  <c r="U81"/>
  <c r="U82"/>
  <c r="U83"/>
  <c r="U84"/>
  <c r="U85"/>
  <c r="U267"/>
  <c r="V81"/>
  <c r="V82"/>
  <c r="V83"/>
  <c r="V84"/>
  <c r="V85"/>
  <c r="V267"/>
  <c r="W81"/>
  <c r="W82"/>
  <c r="W83"/>
  <c r="W84"/>
  <c r="W85"/>
  <c r="W267"/>
  <c r="X81"/>
  <c r="X82"/>
  <c r="X83"/>
  <c r="X84"/>
  <c r="X85"/>
  <c r="X267"/>
  <c r="Y81"/>
  <c r="Y82"/>
  <c r="Y83"/>
  <c r="Y84"/>
  <c r="Y85"/>
  <c r="Y267"/>
  <c r="Z81"/>
  <c r="Z82"/>
  <c r="Z83"/>
  <c r="Z84"/>
  <c r="Z85"/>
  <c r="Z267"/>
  <c r="AA81"/>
  <c r="AA82"/>
  <c r="AA83"/>
  <c r="AA84"/>
  <c r="AA85"/>
  <c r="AA267"/>
  <c r="AB81"/>
  <c r="AB82"/>
  <c r="AB83"/>
  <c r="AB84"/>
  <c r="AB85"/>
  <c r="AB267"/>
  <c r="AC81"/>
  <c r="AC82"/>
  <c r="AC83"/>
  <c r="AC84"/>
  <c r="AC85"/>
  <c r="AC267"/>
  <c r="AD81"/>
  <c r="AD82"/>
  <c r="AD83"/>
  <c r="AD84"/>
  <c r="AD85"/>
  <c r="AD267"/>
  <c r="AE81"/>
  <c r="AE82"/>
  <c r="AE83"/>
  <c r="AE84"/>
  <c r="AE85"/>
  <c r="AE267"/>
  <c r="AF81"/>
  <c r="AF82"/>
  <c r="AF83"/>
  <c r="AF84"/>
  <c r="AF85"/>
  <c r="AF267"/>
  <c r="AG81"/>
  <c r="AG82"/>
  <c r="AG83"/>
  <c r="AG84"/>
  <c r="AG85"/>
  <c r="AG267"/>
  <c r="AH81"/>
  <c r="AH82"/>
  <c r="AH83"/>
  <c r="AH84"/>
  <c r="AH85"/>
  <c r="AH267"/>
  <c r="AI81"/>
  <c r="AI82"/>
  <c r="AI83"/>
  <c r="AI84"/>
  <c r="AI85"/>
  <c r="AI267"/>
  <c r="AJ81"/>
  <c r="AJ82"/>
  <c r="AJ83"/>
  <c r="AJ84"/>
  <c r="AJ85"/>
  <c r="AJ267"/>
  <c r="AK81"/>
  <c r="AK82"/>
  <c r="AK83"/>
  <c r="AK84"/>
  <c r="AK85"/>
  <c r="AK267"/>
  <c r="AL81"/>
  <c r="AL82"/>
  <c r="AL83"/>
  <c r="AL84"/>
  <c r="AL85"/>
  <c r="AL267"/>
  <c r="AM81"/>
  <c r="AM82"/>
  <c r="AM83"/>
  <c r="AM84"/>
  <c r="AM85"/>
  <c r="AM267"/>
  <c r="AN81"/>
  <c r="AN82"/>
  <c r="AN83"/>
  <c r="AN84"/>
  <c r="AN85"/>
  <c r="AN267"/>
  <c r="AO81"/>
  <c r="AO82"/>
  <c r="AO83"/>
  <c r="AO84"/>
  <c r="AO85"/>
  <c r="AO267"/>
  <c r="AP81"/>
  <c r="AP82"/>
  <c r="AP83"/>
  <c r="AP84"/>
  <c r="AP85"/>
  <c r="AP267"/>
  <c r="AQ81"/>
  <c r="AQ82"/>
  <c r="AQ83"/>
  <c r="AQ84"/>
  <c r="AQ85"/>
  <c r="AQ267"/>
  <c r="AR81"/>
  <c r="AR82"/>
  <c r="AR83"/>
  <c r="AR84"/>
  <c r="AR85"/>
  <c r="AR267"/>
  <c r="AS81"/>
  <c r="AS82"/>
  <c r="AS83"/>
  <c r="AS84"/>
  <c r="AS85"/>
  <c r="AS267"/>
  <c r="AT81"/>
  <c r="AT82"/>
  <c r="AT83"/>
  <c r="AT84"/>
  <c r="AT85"/>
  <c r="AT267"/>
  <c r="AU81"/>
  <c r="AU82"/>
  <c r="AU83"/>
  <c r="AU84"/>
  <c r="AU85"/>
  <c r="AU267"/>
  <c r="AV81"/>
  <c r="AV82"/>
  <c r="AV83"/>
  <c r="AV84"/>
  <c r="AV85"/>
  <c r="AV267"/>
  <c r="AW81"/>
  <c r="AW82"/>
  <c r="AW83"/>
  <c r="AW84"/>
  <c r="AW85"/>
  <c r="AW267"/>
  <c r="AX81"/>
  <c r="AX82"/>
  <c r="AX83"/>
  <c r="AX84"/>
  <c r="AX85"/>
  <c r="AX267"/>
  <c r="AY81"/>
  <c r="AY82"/>
  <c r="AY83"/>
  <c r="AY84"/>
  <c r="AY85"/>
  <c r="AY267"/>
  <c r="AZ81"/>
  <c r="AZ82"/>
  <c r="AZ83"/>
  <c r="AZ84"/>
  <c r="AZ85"/>
  <c r="AZ267"/>
  <c r="BA81"/>
  <c r="BA82"/>
  <c r="BA83"/>
  <c r="BA84"/>
  <c r="BA85"/>
  <c r="BA267"/>
  <c r="BB81"/>
  <c r="BB82"/>
  <c r="BB83"/>
  <c r="BB84"/>
  <c r="BB85"/>
  <c r="BB267"/>
  <c r="BC81"/>
  <c r="BC82"/>
  <c r="BC83"/>
  <c r="BC84"/>
  <c r="BC85"/>
  <c r="BC267"/>
  <c r="BD81"/>
  <c r="BD82"/>
  <c r="BD83"/>
  <c r="BD84"/>
  <c r="BD85"/>
  <c r="BD267"/>
  <c r="BE81"/>
  <c r="BE82"/>
  <c r="BE83"/>
  <c r="BE84"/>
  <c r="BE85"/>
  <c r="BE267"/>
  <c r="BF81"/>
  <c r="BF82"/>
  <c r="BF83"/>
  <c r="BF84"/>
  <c r="BF85"/>
  <c r="BF267"/>
  <c r="BG81"/>
  <c r="BG82"/>
  <c r="BG83"/>
  <c r="BG84"/>
  <c r="BG85"/>
  <c r="BG267"/>
  <c r="BH81"/>
  <c r="BH82"/>
  <c r="BH83"/>
  <c r="BH84"/>
  <c r="BH85"/>
  <c r="BH267"/>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I81"/>
  <c r="I82"/>
  <c r="I83"/>
  <c r="I84"/>
  <c r="I85"/>
  <c r="I276"/>
  <c r="I275"/>
  <c r="I274"/>
  <c r="I273"/>
  <c r="I272"/>
  <c r="I271"/>
  <c r="I270"/>
  <c r="I269"/>
  <c r="I268"/>
  <c r="I267"/>
  <c r="I76"/>
  <c r="I77"/>
  <c r="I78"/>
  <c r="I79"/>
  <c r="I80"/>
  <c r="I266"/>
  <c r="I265"/>
  <c r="I264"/>
  <c r="I263"/>
  <c r="I262"/>
  <c r="I261"/>
  <c r="I260"/>
  <c r="I259"/>
  <c r="I258"/>
  <c r="I257"/>
  <c r="D71"/>
  <c r="G71"/>
  <c r="C71"/>
  <c r="H71"/>
  <c r="J71"/>
  <c r="C72"/>
  <c r="D72"/>
  <c r="G72"/>
  <c r="H72"/>
  <c r="J72"/>
  <c r="C73"/>
  <c r="D73"/>
  <c r="G73"/>
  <c r="H73"/>
  <c r="J73"/>
  <c r="C74"/>
  <c r="D74"/>
  <c r="G74"/>
  <c r="H74"/>
  <c r="J74"/>
  <c r="C75"/>
  <c r="D75"/>
  <c r="G75"/>
  <c r="H75"/>
  <c r="J75"/>
  <c r="J247"/>
  <c r="K71"/>
  <c r="K72"/>
  <c r="K73"/>
  <c r="K74"/>
  <c r="K75"/>
  <c r="K247"/>
  <c r="L71"/>
  <c r="L72"/>
  <c r="L73"/>
  <c r="L74"/>
  <c r="L75"/>
  <c r="L247"/>
  <c r="M71"/>
  <c r="M72"/>
  <c r="M73"/>
  <c r="M74"/>
  <c r="M75"/>
  <c r="M247"/>
  <c r="N71"/>
  <c r="N72"/>
  <c r="N73"/>
  <c r="N74"/>
  <c r="N75"/>
  <c r="N247"/>
  <c r="O71"/>
  <c r="O72"/>
  <c r="O73"/>
  <c r="O74"/>
  <c r="O75"/>
  <c r="O247"/>
  <c r="P71"/>
  <c r="P72"/>
  <c r="P73"/>
  <c r="P74"/>
  <c r="P75"/>
  <c r="P247"/>
  <c r="Q71"/>
  <c r="Q72"/>
  <c r="Q73"/>
  <c r="Q74"/>
  <c r="Q75"/>
  <c r="Q247"/>
  <c r="R71"/>
  <c r="R72"/>
  <c r="R73"/>
  <c r="R74"/>
  <c r="R75"/>
  <c r="R247"/>
  <c r="S71"/>
  <c r="S72"/>
  <c r="S73"/>
  <c r="S74"/>
  <c r="S75"/>
  <c r="S247"/>
  <c r="T71"/>
  <c r="T72"/>
  <c r="T73"/>
  <c r="T74"/>
  <c r="T75"/>
  <c r="T247"/>
  <c r="U71"/>
  <c r="U72"/>
  <c r="U73"/>
  <c r="U74"/>
  <c r="U75"/>
  <c r="U247"/>
  <c r="V71"/>
  <c r="V72"/>
  <c r="V73"/>
  <c r="V74"/>
  <c r="V75"/>
  <c r="V247"/>
  <c r="W71"/>
  <c r="W72"/>
  <c r="W73"/>
  <c r="W74"/>
  <c r="W75"/>
  <c r="W247"/>
  <c r="X71"/>
  <c r="X72"/>
  <c r="X73"/>
  <c r="X74"/>
  <c r="X75"/>
  <c r="X247"/>
  <c r="Y71"/>
  <c r="Y72"/>
  <c r="Y73"/>
  <c r="Y74"/>
  <c r="Y75"/>
  <c r="Y247"/>
  <c r="Z71"/>
  <c r="Z72"/>
  <c r="Z73"/>
  <c r="Z74"/>
  <c r="Z75"/>
  <c r="Z247"/>
  <c r="AA71"/>
  <c r="AA72"/>
  <c r="AA73"/>
  <c r="AA74"/>
  <c r="AA75"/>
  <c r="AA247"/>
  <c r="AB71"/>
  <c r="AB72"/>
  <c r="AB73"/>
  <c r="AB74"/>
  <c r="AB75"/>
  <c r="AB247"/>
  <c r="AC71"/>
  <c r="AC72"/>
  <c r="AC73"/>
  <c r="AC74"/>
  <c r="AC75"/>
  <c r="AC247"/>
  <c r="AD71"/>
  <c r="AD72"/>
  <c r="AD73"/>
  <c r="AD74"/>
  <c r="AD75"/>
  <c r="AD247"/>
  <c r="AE71"/>
  <c r="AE72"/>
  <c r="AE73"/>
  <c r="AE74"/>
  <c r="AE75"/>
  <c r="AE247"/>
  <c r="AF71"/>
  <c r="AF72"/>
  <c r="AF73"/>
  <c r="AF74"/>
  <c r="AF75"/>
  <c r="AF247"/>
  <c r="AG71"/>
  <c r="AG72"/>
  <c r="AG73"/>
  <c r="AG74"/>
  <c r="AG75"/>
  <c r="AG247"/>
  <c r="AH71"/>
  <c r="AH72"/>
  <c r="AH73"/>
  <c r="AH74"/>
  <c r="AH75"/>
  <c r="AH247"/>
  <c r="AI71"/>
  <c r="AI72"/>
  <c r="AI73"/>
  <c r="AI74"/>
  <c r="AI75"/>
  <c r="AI247"/>
  <c r="AJ71"/>
  <c r="AJ72"/>
  <c r="AJ73"/>
  <c r="AJ74"/>
  <c r="AJ75"/>
  <c r="AJ247"/>
  <c r="AK71"/>
  <c r="AK72"/>
  <c r="AK73"/>
  <c r="AK74"/>
  <c r="AK75"/>
  <c r="AK247"/>
  <c r="AL71"/>
  <c r="AL72"/>
  <c r="AL73"/>
  <c r="AL74"/>
  <c r="AL75"/>
  <c r="AL247"/>
  <c r="AM71"/>
  <c r="AM72"/>
  <c r="AM73"/>
  <c r="AM74"/>
  <c r="AM75"/>
  <c r="AM247"/>
  <c r="AN71"/>
  <c r="AN72"/>
  <c r="AN73"/>
  <c r="AN74"/>
  <c r="AN75"/>
  <c r="AN247"/>
  <c r="AO71"/>
  <c r="AO72"/>
  <c r="AO73"/>
  <c r="AO74"/>
  <c r="AO75"/>
  <c r="AO247"/>
  <c r="AP71"/>
  <c r="AP72"/>
  <c r="AP73"/>
  <c r="AP74"/>
  <c r="AP75"/>
  <c r="AP247"/>
  <c r="AQ71"/>
  <c r="AQ72"/>
  <c r="AQ73"/>
  <c r="AQ74"/>
  <c r="AQ75"/>
  <c r="AQ247"/>
  <c r="AR71"/>
  <c r="AR72"/>
  <c r="AR73"/>
  <c r="AR74"/>
  <c r="AR75"/>
  <c r="AR247"/>
  <c r="AS71"/>
  <c r="AS72"/>
  <c r="AS73"/>
  <c r="AS74"/>
  <c r="AS75"/>
  <c r="AS247"/>
  <c r="AT71"/>
  <c r="AT72"/>
  <c r="AT73"/>
  <c r="AT74"/>
  <c r="AT75"/>
  <c r="AT247"/>
  <c r="AU71"/>
  <c r="AU72"/>
  <c r="AU73"/>
  <c r="AU74"/>
  <c r="AU75"/>
  <c r="AU247"/>
  <c r="AV71"/>
  <c r="AV72"/>
  <c r="AV73"/>
  <c r="AV74"/>
  <c r="AV75"/>
  <c r="AV247"/>
  <c r="AW71"/>
  <c r="AW72"/>
  <c r="AW73"/>
  <c r="AW74"/>
  <c r="AW75"/>
  <c r="AW247"/>
  <c r="AX71"/>
  <c r="AX72"/>
  <c r="AX73"/>
  <c r="AX74"/>
  <c r="AX75"/>
  <c r="AX247"/>
  <c r="AY71"/>
  <c r="AY72"/>
  <c r="AY73"/>
  <c r="AY74"/>
  <c r="AY75"/>
  <c r="AY247"/>
  <c r="AZ71"/>
  <c r="AZ72"/>
  <c r="AZ73"/>
  <c r="AZ74"/>
  <c r="AZ75"/>
  <c r="AZ247"/>
  <c r="BA71"/>
  <c r="BA72"/>
  <c r="BA73"/>
  <c r="BA74"/>
  <c r="BA75"/>
  <c r="BA247"/>
  <c r="BB71"/>
  <c r="BB72"/>
  <c r="BB73"/>
  <c r="BB74"/>
  <c r="BB75"/>
  <c r="BB247"/>
  <c r="BC71"/>
  <c r="BC72"/>
  <c r="BC73"/>
  <c r="BC74"/>
  <c r="BC75"/>
  <c r="BC247"/>
  <c r="BD71"/>
  <c r="BD72"/>
  <c r="BD73"/>
  <c r="BD74"/>
  <c r="BD75"/>
  <c r="BD247"/>
  <c r="BE71"/>
  <c r="BE72"/>
  <c r="BE73"/>
  <c r="BE74"/>
  <c r="BE75"/>
  <c r="BE247"/>
  <c r="BF71"/>
  <c r="BF72"/>
  <c r="BF73"/>
  <c r="BF74"/>
  <c r="BF75"/>
  <c r="BF247"/>
  <c r="BG71"/>
  <c r="BG72"/>
  <c r="BG73"/>
  <c r="BG74"/>
  <c r="BG75"/>
  <c r="BG247"/>
  <c r="BH71"/>
  <c r="BH72"/>
  <c r="BH73"/>
  <c r="BH74"/>
  <c r="BH75"/>
  <c r="BH247"/>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I71"/>
  <c r="I72"/>
  <c r="I73"/>
  <c r="I74"/>
  <c r="I75"/>
  <c r="I256"/>
  <c r="I255"/>
  <c r="I254"/>
  <c r="I253"/>
  <c r="I252"/>
  <c r="I251"/>
  <c r="I250"/>
  <c r="I249"/>
  <c r="I248"/>
  <c r="I247"/>
  <c r="D66"/>
  <c r="G66"/>
  <c r="C66"/>
  <c r="H66"/>
  <c r="J66"/>
  <c r="C67"/>
  <c r="D67"/>
  <c r="G67"/>
  <c r="H67"/>
  <c r="J67"/>
  <c r="C68"/>
  <c r="D68"/>
  <c r="G68"/>
  <c r="H68"/>
  <c r="J68"/>
  <c r="C69"/>
  <c r="D69"/>
  <c r="G69"/>
  <c r="H69"/>
  <c r="J69"/>
  <c r="C70"/>
  <c r="D70"/>
  <c r="G70"/>
  <c r="H70"/>
  <c r="J70"/>
  <c r="J237"/>
  <c r="K66"/>
  <c r="K67"/>
  <c r="K68"/>
  <c r="K69"/>
  <c r="K70"/>
  <c r="K237"/>
  <c r="L66"/>
  <c r="L67"/>
  <c r="L68"/>
  <c r="L69"/>
  <c r="L70"/>
  <c r="L237"/>
  <c r="M66"/>
  <c r="M67"/>
  <c r="M68"/>
  <c r="M69"/>
  <c r="M70"/>
  <c r="M237"/>
  <c r="N66"/>
  <c r="N67"/>
  <c r="N68"/>
  <c r="N69"/>
  <c r="N70"/>
  <c r="N237"/>
  <c r="O66"/>
  <c r="O67"/>
  <c r="O68"/>
  <c r="O69"/>
  <c r="O70"/>
  <c r="O237"/>
  <c r="P66"/>
  <c r="P67"/>
  <c r="P68"/>
  <c r="P69"/>
  <c r="P70"/>
  <c r="P237"/>
  <c r="Q66"/>
  <c r="Q67"/>
  <c r="Q68"/>
  <c r="Q69"/>
  <c r="Q70"/>
  <c r="Q237"/>
  <c r="R66"/>
  <c r="R67"/>
  <c r="R68"/>
  <c r="R69"/>
  <c r="R70"/>
  <c r="R237"/>
  <c r="S66"/>
  <c r="S67"/>
  <c r="S68"/>
  <c r="S69"/>
  <c r="S70"/>
  <c r="S237"/>
  <c r="T66"/>
  <c r="T67"/>
  <c r="T68"/>
  <c r="T69"/>
  <c r="T70"/>
  <c r="T237"/>
  <c r="U66"/>
  <c r="U67"/>
  <c r="U68"/>
  <c r="U69"/>
  <c r="U70"/>
  <c r="U237"/>
  <c r="V66"/>
  <c r="V67"/>
  <c r="V68"/>
  <c r="V69"/>
  <c r="V70"/>
  <c r="V237"/>
  <c r="W66"/>
  <c r="W67"/>
  <c r="W68"/>
  <c r="W69"/>
  <c r="W70"/>
  <c r="W237"/>
  <c r="X66"/>
  <c r="X67"/>
  <c r="X68"/>
  <c r="X69"/>
  <c r="X70"/>
  <c r="X237"/>
  <c r="Y66"/>
  <c r="Y67"/>
  <c r="Y68"/>
  <c r="Y69"/>
  <c r="Y70"/>
  <c r="Y237"/>
  <c r="Z66"/>
  <c r="Z67"/>
  <c r="Z68"/>
  <c r="Z69"/>
  <c r="Z70"/>
  <c r="Z237"/>
  <c r="AA66"/>
  <c r="AA67"/>
  <c r="AA68"/>
  <c r="AA69"/>
  <c r="AA70"/>
  <c r="AA237"/>
  <c r="AB66"/>
  <c r="AB67"/>
  <c r="AB68"/>
  <c r="AB69"/>
  <c r="AB70"/>
  <c r="AB237"/>
  <c r="AC66"/>
  <c r="AC67"/>
  <c r="AC68"/>
  <c r="AC69"/>
  <c r="AC70"/>
  <c r="AC237"/>
  <c r="AD66"/>
  <c r="AD67"/>
  <c r="AD68"/>
  <c r="AD69"/>
  <c r="AD70"/>
  <c r="AD237"/>
  <c r="AE66"/>
  <c r="AE67"/>
  <c r="AE68"/>
  <c r="AE69"/>
  <c r="AE70"/>
  <c r="AE237"/>
  <c r="AF66"/>
  <c r="AF67"/>
  <c r="AF68"/>
  <c r="AF69"/>
  <c r="AF70"/>
  <c r="AF237"/>
  <c r="AG66"/>
  <c r="AG67"/>
  <c r="AG68"/>
  <c r="AG69"/>
  <c r="AG70"/>
  <c r="AG237"/>
  <c r="AH66"/>
  <c r="AH67"/>
  <c r="AH68"/>
  <c r="AH69"/>
  <c r="AH70"/>
  <c r="AH237"/>
  <c r="AI66"/>
  <c r="AI67"/>
  <c r="AI68"/>
  <c r="AI69"/>
  <c r="AI70"/>
  <c r="AI237"/>
  <c r="AJ66"/>
  <c r="AJ67"/>
  <c r="AJ68"/>
  <c r="AJ69"/>
  <c r="AJ70"/>
  <c r="AJ237"/>
  <c r="AK66"/>
  <c r="AK67"/>
  <c r="AK68"/>
  <c r="AK69"/>
  <c r="AK70"/>
  <c r="AK237"/>
  <c r="AL66"/>
  <c r="AL67"/>
  <c r="AL68"/>
  <c r="AL69"/>
  <c r="AL70"/>
  <c r="AL237"/>
  <c r="AM66"/>
  <c r="AM67"/>
  <c r="AM68"/>
  <c r="AM69"/>
  <c r="AM70"/>
  <c r="AM237"/>
  <c r="AN66"/>
  <c r="AN67"/>
  <c r="AN68"/>
  <c r="AN69"/>
  <c r="AN70"/>
  <c r="AN237"/>
  <c r="AO66"/>
  <c r="AO67"/>
  <c r="AO68"/>
  <c r="AO69"/>
  <c r="AO70"/>
  <c r="AO237"/>
  <c r="AP66"/>
  <c r="AP67"/>
  <c r="AP68"/>
  <c r="AP69"/>
  <c r="AP70"/>
  <c r="AP237"/>
  <c r="AQ66"/>
  <c r="AQ67"/>
  <c r="AQ68"/>
  <c r="AQ69"/>
  <c r="AQ70"/>
  <c r="AQ237"/>
  <c r="AR66"/>
  <c r="AR67"/>
  <c r="AR68"/>
  <c r="AR69"/>
  <c r="AR70"/>
  <c r="AR237"/>
  <c r="AS66"/>
  <c r="AS67"/>
  <c r="AS68"/>
  <c r="AS69"/>
  <c r="AS70"/>
  <c r="AS237"/>
  <c r="AT66"/>
  <c r="AT67"/>
  <c r="AT68"/>
  <c r="AT69"/>
  <c r="AT70"/>
  <c r="AT237"/>
  <c r="AU66"/>
  <c r="AU67"/>
  <c r="AU68"/>
  <c r="AU69"/>
  <c r="AU70"/>
  <c r="AU237"/>
  <c r="AV66"/>
  <c r="AV67"/>
  <c r="AV68"/>
  <c r="AV69"/>
  <c r="AV70"/>
  <c r="AV237"/>
  <c r="AW66"/>
  <c r="AW67"/>
  <c r="AW68"/>
  <c r="AW69"/>
  <c r="AW70"/>
  <c r="AW237"/>
  <c r="AX66"/>
  <c r="AX67"/>
  <c r="AX68"/>
  <c r="AX69"/>
  <c r="AX70"/>
  <c r="AX237"/>
  <c r="AY66"/>
  <c r="AY67"/>
  <c r="AY68"/>
  <c r="AY69"/>
  <c r="AY70"/>
  <c r="AY237"/>
  <c r="AZ66"/>
  <c r="AZ67"/>
  <c r="AZ68"/>
  <c r="AZ69"/>
  <c r="AZ70"/>
  <c r="AZ237"/>
  <c r="BA66"/>
  <c r="BA67"/>
  <c r="BA68"/>
  <c r="BA69"/>
  <c r="BA70"/>
  <c r="BA237"/>
  <c r="BB66"/>
  <c r="BB67"/>
  <c r="BB68"/>
  <c r="BB69"/>
  <c r="BB70"/>
  <c r="BB237"/>
  <c r="BC66"/>
  <c r="BC67"/>
  <c r="BC68"/>
  <c r="BC69"/>
  <c r="BC70"/>
  <c r="BC237"/>
  <c r="BD66"/>
  <c r="BD67"/>
  <c r="BD68"/>
  <c r="BD69"/>
  <c r="BD70"/>
  <c r="BD237"/>
  <c r="BE66"/>
  <c r="BE67"/>
  <c r="BE68"/>
  <c r="BE69"/>
  <c r="BE70"/>
  <c r="BE237"/>
  <c r="BF66"/>
  <c r="BF67"/>
  <c r="BF68"/>
  <c r="BF69"/>
  <c r="BF70"/>
  <c r="BF237"/>
  <c r="BG66"/>
  <c r="BG67"/>
  <c r="BG68"/>
  <c r="BG69"/>
  <c r="BG70"/>
  <c r="BG237"/>
  <c r="BH66"/>
  <c r="BH67"/>
  <c r="BH68"/>
  <c r="BH69"/>
  <c r="BH70"/>
  <c r="BH237"/>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I66"/>
  <c r="I67"/>
  <c r="I68"/>
  <c r="I69"/>
  <c r="I70"/>
  <c r="I246"/>
  <c r="I245"/>
  <c r="I244"/>
  <c r="I243"/>
  <c r="I242"/>
  <c r="I241"/>
  <c r="I240"/>
  <c r="I239"/>
  <c r="I238"/>
  <c r="I237"/>
  <c r="D51"/>
  <c r="G51"/>
  <c r="C51"/>
  <c r="H51"/>
  <c r="J51"/>
  <c r="C52"/>
  <c r="D52"/>
  <c r="G52"/>
  <c r="H52"/>
  <c r="J52"/>
  <c r="C53"/>
  <c r="D53"/>
  <c r="G53"/>
  <c r="H53"/>
  <c r="J53"/>
  <c r="C54"/>
  <c r="D54"/>
  <c r="G54"/>
  <c r="H54"/>
  <c r="J54"/>
  <c r="C55"/>
  <c r="D55"/>
  <c r="G55"/>
  <c r="H55"/>
  <c r="J55"/>
  <c r="J207"/>
  <c r="K51"/>
  <c r="K52"/>
  <c r="K53"/>
  <c r="K54"/>
  <c r="K55"/>
  <c r="K207"/>
  <c r="L51"/>
  <c r="L52"/>
  <c r="L53"/>
  <c r="L54"/>
  <c r="L55"/>
  <c r="L207"/>
  <c r="M51"/>
  <c r="M52"/>
  <c r="M53"/>
  <c r="M54"/>
  <c r="M55"/>
  <c r="M207"/>
  <c r="N51"/>
  <c r="N52"/>
  <c r="N53"/>
  <c r="N54"/>
  <c r="N55"/>
  <c r="N207"/>
  <c r="O51"/>
  <c r="O52"/>
  <c r="O53"/>
  <c r="O54"/>
  <c r="O55"/>
  <c r="O207"/>
  <c r="P51"/>
  <c r="P52"/>
  <c r="P53"/>
  <c r="P54"/>
  <c r="P55"/>
  <c r="P207"/>
  <c r="Q51"/>
  <c r="Q52"/>
  <c r="Q53"/>
  <c r="Q54"/>
  <c r="Q55"/>
  <c r="Q207"/>
  <c r="R51"/>
  <c r="R52"/>
  <c r="R53"/>
  <c r="R54"/>
  <c r="R55"/>
  <c r="R207"/>
  <c r="S51"/>
  <c r="S52"/>
  <c r="S53"/>
  <c r="S54"/>
  <c r="S55"/>
  <c r="S207"/>
  <c r="T51"/>
  <c r="T52"/>
  <c r="T53"/>
  <c r="T54"/>
  <c r="T55"/>
  <c r="T207"/>
  <c r="U51"/>
  <c r="U52"/>
  <c r="U53"/>
  <c r="U54"/>
  <c r="U55"/>
  <c r="U207"/>
  <c r="V51"/>
  <c r="V52"/>
  <c r="V53"/>
  <c r="V54"/>
  <c r="V55"/>
  <c r="V207"/>
  <c r="W51"/>
  <c r="W52"/>
  <c r="W53"/>
  <c r="W54"/>
  <c r="W55"/>
  <c r="W207"/>
  <c r="X51"/>
  <c r="X52"/>
  <c r="X53"/>
  <c r="X54"/>
  <c r="X55"/>
  <c r="X207"/>
  <c r="Y51"/>
  <c r="Y52"/>
  <c r="Y53"/>
  <c r="Y54"/>
  <c r="Y55"/>
  <c r="Y207"/>
  <c r="Z51"/>
  <c r="Z52"/>
  <c r="Z53"/>
  <c r="Z54"/>
  <c r="Z55"/>
  <c r="Z207"/>
  <c r="AA51"/>
  <c r="AA52"/>
  <c r="AA53"/>
  <c r="AA54"/>
  <c r="AA55"/>
  <c r="AA207"/>
  <c r="AB51"/>
  <c r="AB52"/>
  <c r="AB53"/>
  <c r="AB54"/>
  <c r="AB55"/>
  <c r="AB207"/>
  <c r="AC51"/>
  <c r="AC52"/>
  <c r="AC53"/>
  <c r="AC54"/>
  <c r="AC55"/>
  <c r="AC207"/>
  <c r="AD51"/>
  <c r="AD52"/>
  <c r="AD53"/>
  <c r="AD54"/>
  <c r="AD55"/>
  <c r="AD207"/>
  <c r="AE51"/>
  <c r="AE52"/>
  <c r="AE53"/>
  <c r="AE54"/>
  <c r="AE55"/>
  <c r="AE207"/>
  <c r="AF51"/>
  <c r="AF52"/>
  <c r="AF53"/>
  <c r="AF54"/>
  <c r="AF55"/>
  <c r="AF207"/>
  <c r="AG51"/>
  <c r="AG52"/>
  <c r="AG53"/>
  <c r="AG54"/>
  <c r="AG55"/>
  <c r="AG207"/>
  <c r="AH51"/>
  <c r="AH52"/>
  <c r="AH53"/>
  <c r="AH54"/>
  <c r="AH55"/>
  <c r="AH207"/>
  <c r="AI51"/>
  <c r="AI52"/>
  <c r="AI53"/>
  <c r="AI54"/>
  <c r="AI55"/>
  <c r="AI207"/>
  <c r="AJ51"/>
  <c r="AJ52"/>
  <c r="AJ53"/>
  <c r="AJ54"/>
  <c r="AJ55"/>
  <c r="AJ207"/>
  <c r="AK51"/>
  <c r="AK52"/>
  <c r="AK53"/>
  <c r="AK54"/>
  <c r="AK55"/>
  <c r="AK207"/>
  <c r="AL51"/>
  <c r="AL52"/>
  <c r="AL53"/>
  <c r="AL54"/>
  <c r="AL55"/>
  <c r="AL207"/>
  <c r="AM51"/>
  <c r="AM52"/>
  <c r="AM53"/>
  <c r="AM54"/>
  <c r="AM55"/>
  <c r="AM207"/>
  <c r="AN51"/>
  <c r="AN52"/>
  <c r="AN53"/>
  <c r="AN54"/>
  <c r="AN55"/>
  <c r="AN207"/>
  <c r="AO51"/>
  <c r="AO52"/>
  <c r="AO53"/>
  <c r="AO54"/>
  <c r="AO55"/>
  <c r="AO207"/>
  <c r="AP51"/>
  <c r="AP52"/>
  <c r="AP53"/>
  <c r="AP54"/>
  <c r="AP55"/>
  <c r="AP207"/>
  <c r="AQ51"/>
  <c r="AQ52"/>
  <c r="AQ53"/>
  <c r="AQ54"/>
  <c r="AQ55"/>
  <c r="AQ207"/>
  <c r="AR51"/>
  <c r="AR52"/>
  <c r="AR53"/>
  <c r="AR54"/>
  <c r="AR55"/>
  <c r="AR207"/>
  <c r="AS51"/>
  <c r="AS52"/>
  <c r="AS53"/>
  <c r="AS54"/>
  <c r="AS55"/>
  <c r="AS207"/>
  <c r="AT51"/>
  <c r="AT52"/>
  <c r="AT53"/>
  <c r="AT54"/>
  <c r="AT55"/>
  <c r="AT207"/>
  <c r="AU51"/>
  <c r="AU52"/>
  <c r="AU53"/>
  <c r="AU54"/>
  <c r="AU55"/>
  <c r="AU207"/>
  <c r="AV51"/>
  <c r="AV52"/>
  <c r="AV53"/>
  <c r="AV54"/>
  <c r="AV55"/>
  <c r="AV207"/>
  <c r="AW51"/>
  <c r="AW52"/>
  <c r="AW53"/>
  <c r="AW54"/>
  <c r="AW55"/>
  <c r="AW207"/>
  <c r="AX51"/>
  <c r="AX52"/>
  <c r="AX53"/>
  <c r="AX54"/>
  <c r="AX55"/>
  <c r="AX207"/>
  <c r="AY51"/>
  <c r="AY52"/>
  <c r="AY53"/>
  <c r="AY54"/>
  <c r="AY55"/>
  <c r="AY207"/>
  <c r="AZ51"/>
  <c r="AZ52"/>
  <c r="AZ53"/>
  <c r="AZ54"/>
  <c r="AZ55"/>
  <c r="AZ207"/>
  <c r="BA51"/>
  <c r="BA52"/>
  <c r="BA53"/>
  <c r="BA54"/>
  <c r="BA55"/>
  <c r="BA207"/>
  <c r="BB51"/>
  <c r="BB52"/>
  <c r="BB53"/>
  <c r="BB54"/>
  <c r="BB55"/>
  <c r="BB207"/>
  <c r="BC51"/>
  <c r="BC52"/>
  <c r="BC53"/>
  <c r="BC54"/>
  <c r="BC55"/>
  <c r="BC207"/>
  <c r="BD51"/>
  <c r="BD52"/>
  <c r="BD53"/>
  <c r="BD54"/>
  <c r="BD55"/>
  <c r="BD207"/>
  <c r="BE51"/>
  <c r="BE52"/>
  <c r="BE53"/>
  <c r="BE54"/>
  <c r="BE55"/>
  <c r="BE207"/>
  <c r="BF51"/>
  <c r="BF52"/>
  <c r="BF53"/>
  <c r="BF54"/>
  <c r="BF55"/>
  <c r="BF207"/>
  <c r="BG51"/>
  <c r="BG52"/>
  <c r="BG53"/>
  <c r="BG54"/>
  <c r="BG55"/>
  <c r="BG207"/>
  <c r="BH51"/>
  <c r="BH52"/>
  <c r="BH53"/>
  <c r="BH54"/>
  <c r="BH55"/>
  <c r="BH207"/>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D56"/>
  <c r="G56"/>
  <c r="C56"/>
  <c r="H56"/>
  <c r="J56"/>
  <c r="C57"/>
  <c r="D57"/>
  <c r="G57"/>
  <c r="H57"/>
  <c r="J57"/>
  <c r="C58"/>
  <c r="D58"/>
  <c r="G58"/>
  <c r="H58"/>
  <c r="J58"/>
  <c r="C59"/>
  <c r="D59"/>
  <c r="G59"/>
  <c r="H59"/>
  <c r="J59"/>
  <c r="C60"/>
  <c r="D60"/>
  <c r="G60"/>
  <c r="H60"/>
  <c r="J60"/>
  <c r="J217"/>
  <c r="K56"/>
  <c r="K57"/>
  <c r="K58"/>
  <c r="K59"/>
  <c r="K60"/>
  <c r="K217"/>
  <c r="L56"/>
  <c r="L57"/>
  <c r="L58"/>
  <c r="L59"/>
  <c r="L60"/>
  <c r="L217"/>
  <c r="M56"/>
  <c r="M57"/>
  <c r="M58"/>
  <c r="M59"/>
  <c r="M60"/>
  <c r="M217"/>
  <c r="N56"/>
  <c r="N57"/>
  <c r="N58"/>
  <c r="N59"/>
  <c r="N60"/>
  <c r="N217"/>
  <c r="O56"/>
  <c r="O57"/>
  <c r="O58"/>
  <c r="O59"/>
  <c r="O60"/>
  <c r="O217"/>
  <c r="P56"/>
  <c r="P57"/>
  <c r="P58"/>
  <c r="P59"/>
  <c r="P60"/>
  <c r="P217"/>
  <c r="Q56"/>
  <c r="Q57"/>
  <c r="Q58"/>
  <c r="Q59"/>
  <c r="Q60"/>
  <c r="Q217"/>
  <c r="R56"/>
  <c r="R57"/>
  <c r="R58"/>
  <c r="R59"/>
  <c r="R60"/>
  <c r="R217"/>
  <c r="S56"/>
  <c r="S57"/>
  <c r="S58"/>
  <c r="S59"/>
  <c r="S60"/>
  <c r="S217"/>
  <c r="T56"/>
  <c r="T57"/>
  <c r="T58"/>
  <c r="T59"/>
  <c r="T60"/>
  <c r="T217"/>
  <c r="U56"/>
  <c r="U57"/>
  <c r="U58"/>
  <c r="U59"/>
  <c r="U60"/>
  <c r="U217"/>
  <c r="V56"/>
  <c r="V57"/>
  <c r="V58"/>
  <c r="V59"/>
  <c r="V60"/>
  <c r="V217"/>
  <c r="W56"/>
  <c r="W57"/>
  <c r="W58"/>
  <c r="W59"/>
  <c r="W60"/>
  <c r="W217"/>
  <c r="X56"/>
  <c r="X57"/>
  <c r="X58"/>
  <c r="X59"/>
  <c r="X60"/>
  <c r="X217"/>
  <c r="Y56"/>
  <c r="Y57"/>
  <c r="Y58"/>
  <c r="Y59"/>
  <c r="Y60"/>
  <c r="Y217"/>
  <c r="Z56"/>
  <c r="Z57"/>
  <c r="Z58"/>
  <c r="Z59"/>
  <c r="Z60"/>
  <c r="Z217"/>
  <c r="AA56"/>
  <c r="AA57"/>
  <c r="AA58"/>
  <c r="AA59"/>
  <c r="AA60"/>
  <c r="AA217"/>
  <c r="AB56"/>
  <c r="AB57"/>
  <c r="AB58"/>
  <c r="AB59"/>
  <c r="AB60"/>
  <c r="AB217"/>
  <c r="AC56"/>
  <c r="AC57"/>
  <c r="AC58"/>
  <c r="AC59"/>
  <c r="AC60"/>
  <c r="AC217"/>
  <c r="AD56"/>
  <c r="AD57"/>
  <c r="AD58"/>
  <c r="AD59"/>
  <c r="AD60"/>
  <c r="AD217"/>
  <c r="AE56"/>
  <c r="AE57"/>
  <c r="AE58"/>
  <c r="AE59"/>
  <c r="AE60"/>
  <c r="AE217"/>
  <c r="AF56"/>
  <c r="AF57"/>
  <c r="AF58"/>
  <c r="AF59"/>
  <c r="AF60"/>
  <c r="AF217"/>
  <c r="AG56"/>
  <c r="AG57"/>
  <c r="AG58"/>
  <c r="AG59"/>
  <c r="AG60"/>
  <c r="AG217"/>
  <c r="AH56"/>
  <c r="AH57"/>
  <c r="AH58"/>
  <c r="AH59"/>
  <c r="AH60"/>
  <c r="AH217"/>
  <c r="AI56"/>
  <c r="AI57"/>
  <c r="AI58"/>
  <c r="AI59"/>
  <c r="AI60"/>
  <c r="AI217"/>
  <c r="AJ56"/>
  <c r="AJ57"/>
  <c r="AJ58"/>
  <c r="AJ59"/>
  <c r="AJ60"/>
  <c r="AJ217"/>
  <c r="AK56"/>
  <c r="AK57"/>
  <c r="AK58"/>
  <c r="AK59"/>
  <c r="AK60"/>
  <c r="AK217"/>
  <c r="AL56"/>
  <c r="AL57"/>
  <c r="AL58"/>
  <c r="AL59"/>
  <c r="AL60"/>
  <c r="AL217"/>
  <c r="AM56"/>
  <c r="AM57"/>
  <c r="AM58"/>
  <c r="AM59"/>
  <c r="AM60"/>
  <c r="AM217"/>
  <c r="AN56"/>
  <c r="AN57"/>
  <c r="AN58"/>
  <c r="AN59"/>
  <c r="AN60"/>
  <c r="AN217"/>
  <c r="AO56"/>
  <c r="AO57"/>
  <c r="AO58"/>
  <c r="AO59"/>
  <c r="AO60"/>
  <c r="AO217"/>
  <c r="AP56"/>
  <c r="AP57"/>
  <c r="AP58"/>
  <c r="AP59"/>
  <c r="AP60"/>
  <c r="AP217"/>
  <c r="AQ56"/>
  <c r="AQ57"/>
  <c r="AQ58"/>
  <c r="AQ59"/>
  <c r="AQ60"/>
  <c r="AQ217"/>
  <c r="AR56"/>
  <c r="AR57"/>
  <c r="AR58"/>
  <c r="AR59"/>
  <c r="AR60"/>
  <c r="AR217"/>
  <c r="AS56"/>
  <c r="AS57"/>
  <c r="AS58"/>
  <c r="AS59"/>
  <c r="AS60"/>
  <c r="AS217"/>
  <c r="AT56"/>
  <c r="AT57"/>
  <c r="AT58"/>
  <c r="AT59"/>
  <c r="AT60"/>
  <c r="AT217"/>
  <c r="AU56"/>
  <c r="AU57"/>
  <c r="AU58"/>
  <c r="AU59"/>
  <c r="AU60"/>
  <c r="AU217"/>
  <c r="AV56"/>
  <c r="AV57"/>
  <c r="AV58"/>
  <c r="AV59"/>
  <c r="AV60"/>
  <c r="AV217"/>
  <c r="AW56"/>
  <c r="AW57"/>
  <c r="AW58"/>
  <c r="AW59"/>
  <c r="AW60"/>
  <c r="AW217"/>
  <c r="AX56"/>
  <c r="AX57"/>
  <c r="AX58"/>
  <c r="AX59"/>
  <c r="AX60"/>
  <c r="AX217"/>
  <c r="AY56"/>
  <c r="AY57"/>
  <c r="AY58"/>
  <c r="AY59"/>
  <c r="AY60"/>
  <c r="AY217"/>
  <c r="AZ56"/>
  <c r="AZ57"/>
  <c r="AZ58"/>
  <c r="AZ59"/>
  <c r="AZ60"/>
  <c r="AZ217"/>
  <c r="BA56"/>
  <c r="BA57"/>
  <c r="BA58"/>
  <c r="BA59"/>
  <c r="BA60"/>
  <c r="BA217"/>
  <c r="BB56"/>
  <c r="BB57"/>
  <c r="BB58"/>
  <c r="BB59"/>
  <c r="BB60"/>
  <c r="BB217"/>
  <c r="BC56"/>
  <c r="BC57"/>
  <c r="BC58"/>
  <c r="BC59"/>
  <c r="BC60"/>
  <c r="BC217"/>
  <c r="BD56"/>
  <c r="BD57"/>
  <c r="BD58"/>
  <c r="BD59"/>
  <c r="BD60"/>
  <c r="BD217"/>
  <c r="BE56"/>
  <c r="BE57"/>
  <c r="BE58"/>
  <c r="BE59"/>
  <c r="BE60"/>
  <c r="BE217"/>
  <c r="BF56"/>
  <c r="BF57"/>
  <c r="BF58"/>
  <c r="BF59"/>
  <c r="BF60"/>
  <c r="BF217"/>
  <c r="BG56"/>
  <c r="BG57"/>
  <c r="BG58"/>
  <c r="BG59"/>
  <c r="BG60"/>
  <c r="BG217"/>
  <c r="BH56"/>
  <c r="BH57"/>
  <c r="BH58"/>
  <c r="BH59"/>
  <c r="BH60"/>
  <c r="BH217"/>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D61"/>
  <c r="G61"/>
  <c r="C61"/>
  <c r="H61"/>
  <c r="J61"/>
  <c r="C62"/>
  <c r="D62"/>
  <c r="G62"/>
  <c r="H62"/>
  <c r="J62"/>
  <c r="C63"/>
  <c r="D63"/>
  <c r="G63"/>
  <c r="H63"/>
  <c r="J63"/>
  <c r="C64"/>
  <c r="D64"/>
  <c r="G64"/>
  <c r="H64"/>
  <c r="J64"/>
  <c r="C65"/>
  <c r="D65"/>
  <c r="G65"/>
  <c r="H65"/>
  <c r="J65"/>
  <c r="J227"/>
  <c r="K61"/>
  <c r="K62"/>
  <c r="K63"/>
  <c r="K64"/>
  <c r="K65"/>
  <c r="K227"/>
  <c r="L61"/>
  <c r="L62"/>
  <c r="L63"/>
  <c r="L64"/>
  <c r="L65"/>
  <c r="L227"/>
  <c r="M61"/>
  <c r="M62"/>
  <c r="M63"/>
  <c r="M64"/>
  <c r="M65"/>
  <c r="M227"/>
  <c r="N61"/>
  <c r="N62"/>
  <c r="N63"/>
  <c r="N64"/>
  <c r="N65"/>
  <c r="N227"/>
  <c r="O61"/>
  <c r="O62"/>
  <c r="O63"/>
  <c r="O64"/>
  <c r="O65"/>
  <c r="O227"/>
  <c r="P61"/>
  <c r="P62"/>
  <c r="P63"/>
  <c r="P64"/>
  <c r="P65"/>
  <c r="P227"/>
  <c r="Q61"/>
  <c r="Q62"/>
  <c r="Q63"/>
  <c r="Q64"/>
  <c r="Q65"/>
  <c r="Q227"/>
  <c r="R61"/>
  <c r="R62"/>
  <c r="R63"/>
  <c r="R64"/>
  <c r="R65"/>
  <c r="R227"/>
  <c r="S61"/>
  <c r="S62"/>
  <c r="S63"/>
  <c r="S64"/>
  <c r="S65"/>
  <c r="S227"/>
  <c r="T61"/>
  <c r="T62"/>
  <c r="T63"/>
  <c r="T64"/>
  <c r="T65"/>
  <c r="T227"/>
  <c r="U61"/>
  <c r="U62"/>
  <c r="U63"/>
  <c r="U64"/>
  <c r="U65"/>
  <c r="U227"/>
  <c r="V61"/>
  <c r="V62"/>
  <c r="V63"/>
  <c r="V64"/>
  <c r="V65"/>
  <c r="V227"/>
  <c r="W61"/>
  <c r="W62"/>
  <c r="W63"/>
  <c r="W64"/>
  <c r="W65"/>
  <c r="W227"/>
  <c r="X61"/>
  <c r="X62"/>
  <c r="X63"/>
  <c r="X64"/>
  <c r="X65"/>
  <c r="X227"/>
  <c r="Y61"/>
  <c r="Y62"/>
  <c r="Y63"/>
  <c r="Y64"/>
  <c r="Y65"/>
  <c r="Y227"/>
  <c r="Z61"/>
  <c r="Z62"/>
  <c r="Z63"/>
  <c r="Z64"/>
  <c r="Z65"/>
  <c r="Z227"/>
  <c r="AA61"/>
  <c r="AA62"/>
  <c r="AA63"/>
  <c r="AA64"/>
  <c r="AA65"/>
  <c r="AA227"/>
  <c r="AB61"/>
  <c r="AB62"/>
  <c r="AB63"/>
  <c r="AB64"/>
  <c r="AB65"/>
  <c r="AB227"/>
  <c r="AC61"/>
  <c r="AC62"/>
  <c r="AC63"/>
  <c r="AC64"/>
  <c r="AC65"/>
  <c r="AC227"/>
  <c r="AD61"/>
  <c r="AD62"/>
  <c r="AD63"/>
  <c r="AD64"/>
  <c r="AD65"/>
  <c r="AD227"/>
  <c r="AE61"/>
  <c r="AE62"/>
  <c r="AE63"/>
  <c r="AE64"/>
  <c r="AE65"/>
  <c r="AE227"/>
  <c r="AF61"/>
  <c r="AF62"/>
  <c r="AF63"/>
  <c r="AF64"/>
  <c r="AF65"/>
  <c r="AF227"/>
  <c r="AG61"/>
  <c r="AG62"/>
  <c r="AG63"/>
  <c r="AG64"/>
  <c r="AG65"/>
  <c r="AG227"/>
  <c r="AH61"/>
  <c r="AH62"/>
  <c r="AH63"/>
  <c r="AH64"/>
  <c r="AH65"/>
  <c r="AH227"/>
  <c r="AI61"/>
  <c r="AI62"/>
  <c r="AI63"/>
  <c r="AI64"/>
  <c r="AI65"/>
  <c r="AI227"/>
  <c r="AJ61"/>
  <c r="AJ62"/>
  <c r="AJ63"/>
  <c r="AJ64"/>
  <c r="AJ65"/>
  <c r="AJ227"/>
  <c r="AK61"/>
  <c r="AK62"/>
  <c r="AK63"/>
  <c r="AK64"/>
  <c r="AK65"/>
  <c r="AK227"/>
  <c r="AL61"/>
  <c r="AL62"/>
  <c r="AL63"/>
  <c r="AL64"/>
  <c r="AL65"/>
  <c r="AL227"/>
  <c r="AM61"/>
  <c r="AM62"/>
  <c r="AM63"/>
  <c r="AM64"/>
  <c r="AM65"/>
  <c r="AM227"/>
  <c r="AN61"/>
  <c r="AN62"/>
  <c r="AN63"/>
  <c r="AN64"/>
  <c r="AN65"/>
  <c r="AN227"/>
  <c r="AO61"/>
  <c r="AO62"/>
  <c r="AO63"/>
  <c r="AO64"/>
  <c r="AO65"/>
  <c r="AO227"/>
  <c r="AP61"/>
  <c r="AP62"/>
  <c r="AP63"/>
  <c r="AP64"/>
  <c r="AP65"/>
  <c r="AP227"/>
  <c r="AQ61"/>
  <c r="AQ62"/>
  <c r="AQ63"/>
  <c r="AQ64"/>
  <c r="AQ65"/>
  <c r="AQ227"/>
  <c r="AR61"/>
  <c r="AR62"/>
  <c r="AR63"/>
  <c r="AR64"/>
  <c r="AR65"/>
  <c r="AR227"/>
  <c r="AS61"/>
  <c r="AS62"/>
  <c r="AS63"/>
  <c r="AS64"/>
  <c r="AS65"/>
  <c r="AS227"/>
  <c r="AT61"/>
  <c r="AT62"/>
  <c r="AT63"/>
  <c r="AT64"/>
  <c r="AT65"/>
  <c r="AT227"/>
  <c r="AU61"/>
  <c r="AU62"/>
  <c r="AU63"/>
  <c r="AU64"/>
  <c r="AU65"/>
  <c r="AU227"/>
  <c r="AV61"/>
  <c r="AV62"/>
  <c r="AV63"/>
  <c r="AV64"/>
  <c r="AV65"/>
  <c r="AV227"/>
  <c r="AW61"/>
  <c r="AW62"/>
  <c r="AW63"/>
  <c r="AW64"/>
  <c r="AW65"/>
  <c r="AW227"/>
  <c r="AX61"/>
  <c r="AX62"/>
  <c r="AX63"/>
  <c r="AX64"/>
  <c r="AX65"/>
  <c r="AX227"/>
  <c r="AY61"/>
  <c r="AY62"/>
  <c r="AY63"/>
  <c r="AY64"/>
  <c r="AY65"/>
  <c r="AY227"/>
  <c r="AZ61"/>
  <c r="AZ62"/>
  <c r="AZ63"/>
  <c r="AZ64"/>
  <c r="AZ65"/>
  <c r="AZ227"/>
  <c r="BA61"/>
  <c r="BA62"/>
  <c r="BA63"/>
  <c r="BA64"/>
  <c r="BA65"/>
  <c r="BA227"/>
  <c r="BB61"/>
  <c r="BB62"/>
  <c r="BB63"/>
  <c r="BB64"/>
  <c r="BB65"/>
  <c r="BB227"/>
  <c r="BC61"/>
  <c r="BC62"/>
  <c r="BC63"/>
  <c r="BC64"/>
  <c r="BC65"/>
  <c r="BC227"/>
  <c r="BD61"/>
  <c r="BD62"/>
  <c r="BD63"/>
  <c r="BD64"/>
  <c r="BD65"/>
  <c r="BD227"/>
  <c r="BE61"/>
  <c r="BE62"/>
  <c r="BE63"/>
  <c r="BE64"/>
  <c r="BE65"/>
  <c r="BE227"/>
  <c r="BF61"/>
  <c r="BF62"/>
  <c r="BF63"/>
  <c r="BF64"/>
  <c r="BF65"/>
  <c r="BF227"/>
  <c r="BG61"/>
  <c r="BG62"/>
  <c r="BG63"/>
  <c r="BG64"/>
  <c r="BG65"/>
  <c r="BG227"/>
  <c r="BH61"/>
  <c r="BH62"/>
  <c r="BH63"/>
  <c r="BH64"/>
  <c r="BH65"/>
  <c r="BH227"/>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I61"/>
  <c r="I62"/>
  <c r="I63"/>
  <c r="I64"/>
  <c r="I65"/>
  <c r="I236"/>
  <c r="I235"/>
  <c r="I234"/>
  <c r="I233"/>
  <c r="I232"/>
  <c r="I231"/>
  <c r="I230"/>
  <c r="I229"/>
  <c r="I228"/>
  <c r="I227"/>
  <c r="I56"/>
  <c r="I57"/>
  <c r="I58"/>
  <c r="I59"/>
  <c r="I60"/>
  <c r="I226"/>
  <c r="I225"/>
  <c r="I224"/>
  <c r="I223"/>
  <c r="I222"/>
  <c r="I221"/>
  <c r="I220"/>
  <c r="I219"/>
  <c r="I218"/>
  <c r="I217"/>
  <c r="I51"/>
  <c r="I52"/>
  <c r="I53"/>
  <c r="I54"/>
  <c r="I55"/>
  <c r="I216"/>
  <c r="I215"/>
  <c r="I214"/>
  <c r="I213"/>
  <c r="I212"/>
  <c r="I211"/>
  <c r="I210"/>
  <c r="I209"/>
  <c r="I208"/>
  <c r="I207"/>
  <c r="D48"/>
  <c r="G48"/>
  <c r="C48"/>
  <c r="H48"/>
  <c r="I48"/>
  <c r="C49"/>
  <c r="D49"/>
  <c r="G49"/>
  <c r="H49"/>
  <c r="I49"/>
  <c r="C50"/>
  <c r="D50"/>
  <c r="G50"/>
  <c r="H50"/>
  <c r="I50"/>
  <c r="I46"/>
  <c r="I197"/>
  <c r="I198"/>
  <c r="I199"/>
  <c r="I200"/>
  <c r="I206"/>
  <c r="J48"/>
  <c r="J49"/>
  <c r="J50"/>
  <c r="J46"/>
  <c r="J197"/>
  <c r="K48"/>
  <c r="K49"/>
  <c r="K50"/>
  <c r="K46"/>
  <c r="K197"/>
  <c r="L48"/>
  <c r="L49"/>
  <c r="L50"/>
  <c r="L46"/>
  <c r="L197"/>
  <c r="M48"/>
  <c r="M49"/>
  <c r="M50"/>
  <c r="M46"/>
  <c r="M197"/>
  <c r="N48"/>
  <c r="N49"/>
  <c r="N50"/>
  <c r="N46"/>
  <c r="N197"/>
  <c r="O48"/>
  <c r="O49"/>
  <c r="O50"/>
  <c r="O46"/>
  <c r="O197"/>
  <c r="P48"/>
  <c r="P49"/>
  <c r="P50"/>
  <c r="P46"/>
  <c r="P197"/>
  <c r="Q48"/>
  <c r="Q49"/>
  <c r="Q50"/>
  <c r="Q46"/>
  <c r="Q197"/>
  <c r="R48"/>
  <c r="R49"/>
  <c r="R50"/>
  <c r="R46"/>
  <c r="R197"/>
  <c r="S48"/>
  <c r="S49"/>
  <c r="S50"/>
  <c r="S46"/>
  <c r="S197"/>
  <c r="T48"/>
  <c r="T49"/>
  <c r="T50"/>
  <c r="T46"/>
  <c r="T197"/>
  <c r="U48"/>
  <c r="U49"/>
  <c r="U50"/>
  <c r="U46"/>
  <c r="U197"/>
  <c r="V48"/>
  <c r="V49"/>
  <c r="V50"/>
  <c r="V46"/>
  <c r="V197"/>
  <c r="W48"/>
  <c r="W49"/>
  <c r="W50"/>
  <c r="W46"/>
  <c r="W197"/>
  <c r="X48"/>
  <c r="X49"/>
  <c r="X50"/>
  <c r="X46"/>
  <c r="X197"/>
  <c r="Y48"/>
  <c r="Y49"/>
  <c r="Y50"/>
  <c r="Y46"/>
  <c r="Y197"/>
  <c r="Z48"/>
  <c r="Z49"/>
  <c r="Z50"/>
  <c r="Z46"/>
  <c r="Z197"/>
  <c r="AA48"/>
  <c r="AA49"/>
  <c r="AA50"/>
  <c r="AA46"/>
  <c r="AA197"/>
  <c r="AB48"/>
  <c r="AB49"/>
  <c r="AB50"/>
  <c r="AB46"/>
  <c r="AB197"/>
  <c r="AC48"/>
  <c r="AC49"/>
  <c r="AC50"/>
  <c r="AC46"/>
  <c r="AC197"/>
  <c r="AD48"/>
  <c r="AD49"/>
  <c r="AD50"/>
  <c r="AD46"/>
  <c r="AD197"/>
  <c r="AE48"/>
  <c r="AE49"/>
  <c r="AE50"/>
  <c r="AE46"/>
  <c r="AE197"/>
  <c r="AF48"/>
  <c r="AF49"/>
  <c r="AF50"/>
  <c r="AF46"/>
  <c r="AF197"/>
  <c r="AG48"/>
  <c r="AG49"/>
  <c r="AG50"/>
  <c r="AG46"/>
  <c r="AG197"/>
  <c r="AH48"/>
  <c r="AH49"/>
  <c r="AH50"/>
  <c r="AH46"/>
  <c r="AH197"/>
  <c r="AI48"/>
  <c r="AI49"/>
  <c r="AI50"/>
  <c r="AI46"/>
  <c r="AI197"/>
  <c r="AJ48"/>
  <c r="AJ49"/>
  <c r="AJ50"/>
  <c r="AJ46"/>
  <c r="AJ197"/>
  <c r="AK48"/>
  <c r="AK49"/>
  <c r="AK50"/>
  <c r="AK46"/>
  <c r="AK197"/>
  <c r="AL48"/>
  <c r="AL49"/>
  <c r="AL50"/>
  <c r="AL46"/>
  <c r="AL197"/>
  <c r="AM48"/>
  <c r="AM49"/>
  <c r="AM50"/>
  <c r="AM46"/>
  <c r="AM197"/>
  <c r="AN48"/>
  <c r="AN49"/>
  <c r="AN50"/>
  <c r="AN46"/>
  <c r="AN197"/>
  <c r="AO48"/>
  <c r="AO49"/>
  <c r="AO50"/>
  <c r="AO46"/>
  <c r="AO197"/>
  <c r="AP48"/>
  <c r="AP49"/>
  <c r="AP50"/>
  <c r="AP46"/>
  <c r="AP197"/>
  <c r="AQ48"/>
  <c r="AQ49"/>
  <c r="AQ50"/>
  <c r="AQ46"/>
  <c r="AQ197"/>
  <c r="AR48"/>
  <c r="AR49"/>
  <c r="AR50"/>
  <c r="AR46"/>
  <c r="AR197"/>
  <c r="AS48"/>
  <c r="AS49"/>
  <c r="AS50"/>
  <c r="AS46"/>
  <c r="AS197"/>
  <c r="AT48"/>
  <c r="AT49"/>
  <c r="AT50"/>
  <c r="AT46"/>
  <c r="AT197"/>
  <c r="AU48"/>
  <c r="AU49"/>
  <c r="AU50"/>
  <c r="AU46"/>
  <c r="AU197"/>
  <c r="AV48"/>
  <c r="AV49"/>
  <c r="AV50"/>
  <c r="AV46"/>
  <c r="AV197"/>
  <c r="AW48"/>
  <c r="AW49"/>
  <c r="AW50"/>
  <c r="AW46"/>
  <c r="AW197"/>
  <c r="AX48"/>
  <c r="AX49"/>
  <c r="AX50"/>
  <c r="AX46"/>
  <c r="AX197"/>
  <c r="AY48"/>
  <c r="AY49"/>
  <c r="AY50"/>
  <c r="AY46"/>
  <c r="AY197"/>
  <c r="AZ48"/>
  <c r="AZ49"/>
  <c r="AZ50"/>
  <c r="AZ46"/>
  <c r="AZ197"/>
  <c r="BA48"/>
  <c r="BA49"/>
  <c r="BA50"/>
  <c r="BA46"/>
  <c r="BA197"/>
  <c r="BB48"/>
  <c r="BB49"/>
  <c r="BB50"/>
  <c r="BB46"/>
  <c r="BB197"/>
  <c r="BC48"/>
  <c r="BC49"/>
  <c r="BC50"/>
  <c r="BC46"/>
  <c r="BC197"/>
  <c r="BD48"/>
  <c r="BD49"/>
  <c r="BD50"/>
  <c r="BD46"/>
  <c r="BD197"/>
  <c r="BE48"/>
  <c r="BE49"/>
  <c r="BE50"/>
  <c r="BE46"/>
  <c r="BE197"/>
  <c r="BF48"/>
  <c r="BF49"/>
  <c r="BF50"/>
  <c r="BF46"/>
  <c r="BF197"/>
  <c r="BG48"/>
  <c r="BG49"/>
  <c r="BG50"/>
  <c r="BG46"/>
  <c r="BG197"/>
  <c r="BH48"/>
  <c r="BH49"/>
  <c r="BH50"/>
  <c r="BH46"/>
  <c r="BH197"/>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I205"/>
  <c r="I204"/>
  <c r="I203"/>
  <c r="I202"/>
  <c r="I201"/>
  <c r="D41"/>
  <c r="G41"/>
  <c r="C41"/>
  <c r="H41"/>
  <c r="J41"/>
  <c r="C42"/>
  <c r="D42"/>
  <c r="G42"/>
  <c r="H42"/>
  <c r="J42"/>
  <c r="C43"/>
  <c r="D43"/>
  <c r="G43"/>
  <c r="H43"/>
  <c r="J43"/>
  <c r="C44"/>
  <c r="D44"/>
  <c r="G44"/>
  <c r="H44"/>
  <c r="J44"/>
  <c r="C45"/>
  <c r="D45"/>
  <c r="G45"/>
  <c r="H45"/>
  <c r="J45"/>
  <c r="J187"/>
  <c r="K41"/>
  <c r="K42"/>
  <c r="K43"/>
  <c r="K44"/>
  <c r="K45"/>
  <c r="K187"/>
  <c r="L41"/>
  <c r="L42"/>
  <c r="L43"/>
  <c r="L44"/>
  <c r="L45"/>
  <c r="L187"/>
  <c r="M41"/>
  <c r="M42"/>
  <c r="M43"/>
  <c r="M44"/>
  <c r="M45"/>
  <c r="M187"/>
  <c r="N41"/>
  <c r="N42"/>
  <c r="N43"/>
  <c r="N44"/>
  <c r="N45"/>
  <c r="N187"/>
  <c r="O41"/>
  <c r="O42"/>
  <c r="O43"/>
  <c r="O44"/>
  <c r="O45"/>
  <c r="O187"/>
  <c r="P41"/>
  <c r="P42"/>
  <c r="P43"/>
  <c r="P44"/>
  <c r="P45"/>
  <c r="P187"/>
  <c r="Q41"/>
  <c r="Q42"/>
  <c r="Q43"/>
  <c r="Q44"/>
  <c r="Q45"/>
  <c r="Q187"/>
  <c r="R41"/>
  <c r="R42"/>
  <c r="R43"/>
  <c r="R44"/>
  <c r="R45"/>
  <c r="R187"/>
  <c r="S41"/>
  <c r="S42"/>
  <c r="S43"/>
  <c r="S44"/>
  <c r="S45"/>
  <c r="S187"/>
  <c r="T41"/>
  <c r="T42"/>
  <c r="T43"/>
  <c r="T44"/>
  <c r="T45"/>
  <c r="T187"/>
  <c r="U41"/>
  <c r="U42"/>
  <c r="U43"/>
  <c r="U44"/>
  <c r="U45"/>
  <c r="U187"/>
  <c r="V41"/>
  <c r="V42"/>
  <c r="V43"/>
  <c r="V44"/>
  <c r="V45"/>
  <c r="V187"/>
  <c r="W41"/>
  <c r="W42"/>
  <c r="W43"/>
  <c r="W44"/>
  <c r="W45"/>
  <c r="W187"/>
  <c r="X41"/>
  <c r="X42"/>
  <c r="X43"/>
  <c r="X44"/>
  <c r="X45"/>
  <c r="X187"/>
  <c r="Y41"/>
  <c r="Y42"/>
  <c r="Y43"/>
  <c r="Y44"/>
  <c r="Y45"/>
  <c r="Y187"/>
  <c r="Z41"/>
  <c r="Z42"/>
  <c r="Z43"/>
  <c r="Z44"/>
  <c r="Z45"/>
  <c r="Z187"/>
  <c r="AA41"/>
  <c r="AA42"/>
  <c r="AA43"/>
  <c r="AA44"/>
  <c r="AA45"/>
  <c r="AA187"/>
  <c r="AB41"/>
  <c r="AB42"/>
  <c r="AB43"/>
  <c r="AB44"/>
  <c r="AB45"/>
  <c r="AB187"/>
  <c r="AC41"/>
  <c r="AC42"/>
  <c r="AC43"/>
  <c r="AC44"/>
  <c r="AC45"/>
  <c r="AC187"/>
  <c r="AD41"/>
  <c r="AD42"/>
  <c r="AD43"/>
  <c r="AD44"/>
  <c r="AD45"/>
  <c r="AD187"/>
  <c r="AE41"/>
  <c r="AE42"/>
  <c r="AE43"/>
  <c r="AE44"/>
  <c r="AE45"/>
  <c r="AE187"/>
  <c r="AF41"/>
  <c r="AF42"/>
  <c r="AF43"/>
  <c r="AF44"/>
  <c r="AF45"/>
  <c r="AF187"/>
  <c r="AG41"/>
  <c r="AG42"/>
  <c r="AG43"/>
  <c r="AG44"/>
  <c r="AG45"/>
  <c r="AG187"/>
  <c r="AH41"/>
  <c r="AH42"/>
  <c r="AH43"/>
  <c r="AH44"/>
  <c r="AH45"/>
  <c r="AH187"/>
  <c r="AI41"/>
  <c r="AI42"/>
  <c r="AI43"/>
  <c r="AI44"/>
  <c r="AI45"/>
  <c r="AI187"/>
  <c r="AJ41"/>
  <c r="AJ42"/>
  <c r="AJ43"/>
  <c r="AJ44"/>
  <c r="AJ45"/>
  <c r="AJ187"/>
  <c r="AK41"/>
  <c r="AK42"/>
  <c r="AK43"/>
  <c r="AK44"/>
  <c r="AK45"/>
  <c r="AK187"/>
  <c r="AL41"/>
  <c r="AL42"/>
  <c r="AL43"/>
  <c r="AL44"/>
  <c r="AL45"/>
  <c r="AL187"/>
  <c r="AM41"/>
  <c r="AM42"/>
  <c r="AM43"/>
  <c r="AM44"/>
  <c r="AM45"/>
  <c r="AM187"/>
  <c r="AN41"/>
  <c r="AN42"/>
  <c r="AN43"/>
  <c r="AN44"/>
  <c r="AN45"/>
  <c r="AN187"/>
  <c r="AO41"/>
  <c r="AO42"/>
  <c r="AO43"/>
  <c r="AO44"/>
  <c r="AO45"/>
  <c r="AO187"/>
  <c r="AP41"/>
  <c r="AP42"/>
  <c r="AP43"/>
  <c r="AP44"/>
  <c r="AP45"/>
  <c r="AP187"/>
  <c r="AQ41"/>
  <c r="AQ42"/>
  <c r="AQ43"/>
  <c r="AQ44"/>
  <c r="AQ45"/>
  <c r="AQ187"/>
  <c r="AR41"/>
  <c r="AR42"/>
  <c r="AR43"/>
  <c r="AR44"/>
  <c r="AR45"/>
  <c r="AR187"/>
  <c r="AS41"/>
  <c r="AS42"/>
  <c r="AS43"/>
  <c r="AS44"/>
  <c r="AS45"/>
  <c r="AS187"/>
  <c r="AT41"/>
  <c r="AT42"/>
  <c r="AT43"/>
  <c r="AT44"/>
  <c r="AT45"/>
  <c r="AT187"/>
  <c r="AU41"/>
  <c r="AU42"/>
  <c r="AU43"/>
  <c r="AU44"/>
  <c r="AU45"/>
  <c r="AU187"/>
  <c r="AV41"/>
  <c r="AV42"/>
  <c r="AV43"/>
  <c r="AV44"/>
  <c r="AV45"/>
  <c r="AV187"/>
  <c r="AW41"/>
  <c r="AW42"/>
  <c r="AW43"/>
  <c r="AW44"/>
  <c r="AW45"/>
  <c r="AW187"/>
  <c r="AX41"/>
  <c r="AX42"/>
  <c r="AX43"/>
  <c r="AX44"/>
  <c r="AX45"/>
  <c r="AX187"/>
  <c r="AY41"/>
  <c r="AY42"/>
  <c r="AY43"/>
  <c r="AY44"/>
  <c r="AY45"/>
  <c r="AY187"/>
  <c r="AZ41"/>
  <c r="AZ42"/>
  <c r="AZ43"/>
  <c r="AZ44"/>
  <c r="AZ45"/>
  <c r="AZ187"/>
  <c r="BA41"/>
  <c r="BA42"/>
  <c r="BA43"/>
  <c r="BA44"/>
  <c r="BA45"/>
  <c r="BA187"/>
  <c r="BB41"/>
  <c r="BB42"/>
  <c r="BB43"/>
  <c r="BB44"/>
  <c r="BB45"/>
  <c r="BB187"/>
  <c r="BC41"/>
  <c r="BC42"/>
  <c r="BC43"/>
  <c r="BC44"/>
  <c r="BC45"/>
  <c r="BC187"/>
  <c r="BD41"/>
  <c r="BD42"/>
  <c r="BD43"/>
  <c r="BD44"/>
  <c r="BD45"/>
  <c r="BD187"/>
  <c r="BE41"/>
  <c r="BE42"/>
  <c r="BE43"/>
  <c r="BE44"/>
  <c r="BE45"/>
  <c r="BE187"/>
  <c r="BF41"/>
  <c r="BF42"/>
  <c r="BF43"/>
  <c r="BF44"/>
  <c r="BF45"/>
  <c r="BF187"/>
  <c r="BG41"/>
  <c r="BG42"/>
  <c r="BG43"/>
  <c r="BG44"/>
  <c r="BG45"/>
  <c r="BG187"/>
  <c r="BH41"/>
  <c r="BH42"/>
  <c r="BH43"/>
  <c r="BH44"/>
  <c r="BH45"/>
  <c r="BH187"/>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I41"/>
  <c r="I42"/>
  <c r="I43"/>
  <c r="I44"/>
  <c r="I45"/>
  <c r="I196"/>
  <c r="I195"/>
  <c r="I194"/>
  <c r="I193"/>
  <c r="I192"/>
  <c r="I191"/>
  <c r="I190"/>
  <c r="I189"/>
  <c r="I188"/>
  <c r="I187"/>
  <c r="E146"/>
  <c r="E147"/>
  <c r="E148"/>
  <c r="E149"/>
  <c r="E150"/>
  <c r="F146"/>
  <c r="F147"/>
  <c r="F148"/>
  <c r="F149"/>
  <c r="F150"/>
  <c r="E141"/>
  <c r="E142"/>
  <c r="E143"/>
  <c r="E144"/>
  <c r="E145"/>
  <c r="F141"/>
  <c r="F142"/>
  <c r="F143"/>
  <c r="F144"/>
  <c r="F145"/>
  <c r="E136"/>
  <c r="E137"/>
  <c r="E138"/>
  <c r="E139"/>
  <c r="E140"/>
  <c r="F136"/>
  <c r="F137"/>
  <c r="F138"/>
  <c r="F139"/>
  <c r="F140"/>
  <c r="E131"/>
  <c r="E132"/>
  <c r="E133"/>
  <c r="E134"/>
  <c r="E135"/>
  <c r="F131"/>
  <c r="F132"/>
  <c r="F133"/>
  <c r="F134"/>
  <c r="F135"/>
  <c r="E126"/>
  <c r="E127"/>
  <c r="E128"/>
  <c r="E129"/>
  <c r="E130"/>
  <c r="F126"/>
  <c r="F127"/>
  <c r="F128"/>
  <c r="F129"/>
  <c r="F130"/>
  <c r="E121"/>
  <c r="E122"/>
  <c r="E123"/>
  <c r="E124"/>
  <c r="E125"/>
  <c r="F121"/>
  <c r="F122"/>
  <c r="F123"/>
  <c r="F124"/>
  <c r="F125"/>
  <c r="E116"/>
  <c r="E117"/>
  <c r="E118"/>
  <c r="E119"/>
  <c r="E120"/>
  <c r="F116"/>
  <c r="F117"/>
  <c r="F118"/>
  <c r="F119"/>
  <c r="F120"/>
  <c r="E111"/>
  <c r="E112"/>
  <c r="E113"/>
  <c r="E114"/>
  <c r="E115"/>
  <c r="F111"/>
  <c r="F112"/>
  <c r="F113"/>
  <c r="F114"/>
  <c r="F115"/>
  <c r="E106"/>
  <c r="E107"/>
  <c r="E108"/>
  <c r="E109"/>
  <c r="E110"/>
  <c r="F106"/>
  <c r="F107"/>
  <c r="F108"/>
  <c r="F109"/>
  <c r="F110"/>
  <c r="E101"/>
  <c r="E102"/>
  <c r="E103"/>
  <c r="E104"/>
  <c r="E105"/>
  <c r="F101"/>
  <c r="F102"/>
  <c r="F103"/>
  <c r="F104"/>
  <c r="F105"/>
  <c r="E96"/>
  <c r="E97"/>
  <c r="E98"/>
  <c r="E99"/>
  <c r="E100"/>
  <c r="F96"/>
  <c r="F97"/>
  <c r="F98"/>
  <c r="F99"/>
  <c r="F100"/>
  <c r="E91"/>
  <c r="E92"/>
  <c r="E93"/>
  <c r="E94"/>
  <c r="E95"/>
  <c r="F91"/>
  <c r="F92"/>
  <c r="F93"/>
  <c r="F94"/>
  <c r="F95"/>
  <c r="E86"/>
  <c r="E87"/>
  <c r="E88"/>
  <c r="E89"/>
  <c r="E90"/>
  <c r="F86"/>
  <c r="F87"/>
  <c r="F88"/>
  <c r="F89"/>
  <c r="F90"/>
  <c r="E81"/>
  <c r="E82"/>
  <c r="E83"/>
  <c r="E84"/>
  <c r="E85"/>
  <c r="F81"/>
  <c r="F82"/>
  <c r="F83"/>
  <c r="F84"/>
  <c r="F85"/>
  <c r="E76"/>
  <c r="E77"/>
  <c r="E78"/>
  <c r="E79"/>
  <c r="E80"/>
  <c r="F76"/>
  <c r="F77"/>
  <c r="F78"/>
  <c r="F79"/>
  <c r="F80"/>
  <c r="E71"/>
  <c r="E72"/>
  <c r="E73"/>
  <c r="E74"/>
  <c r="E75"/>
  <c r="F71"/>
  <c r="F72"/>
  <c r="F73"/>
  <c r="F74"/>
  <c r="F75"/>
  <c r="E66"/>
  <c r="E67"/>
  <c r="E68"/>
  <c r="E69"/>
  <c r="E70"/>
  <c r="F66"/>
  <c r="F67"/>
  <c r="F68"/>
  <c r="F69"/>
  <c r="F70"/>
  <c r="E61"/>
  <c r="E62"/>
  <c r="E63"/>
  <c r="E64"/>
  <c r="E65"/>
  <c r="F61"/>
  <c r="F62"/>
  <c r="F63"/>
  <c r="F64"/>
  <c r="F65"/>
  <c r="E56"/>
  <c r="E57"/>
  <c r="E58"/>
  <c r="E59"/>
  <c r="E60"/>
  <c r="F56"/>
  <c r="F57"/>
  <c r="F58"/>
  <c r="F59"/>
  <c r="F60"/>
  <c r="E51"/>
  <c r="E52"/>
  <c r="E53"/>
  <c r="E54"/>
  <c r="E55"/>
  <c r="F51"/>
  <c r="F52"/>
  <c r="F53"/>
  <c r="F54"/>
  <c r="F55"/>
  <c r="E46"/>
  <c r="E47"/>
  <c r="E48"/>
  <c r="E49"/>
  <c r="E50"/>
  <c r="F46"/>
  <c r="F47"/>
  <c r="F48"/>
  <c r="F49"/>
  <c r="F50"/>
  <c r="E41"/>
  <c r="E42"/>
  <c r="E43"/>
  <c r="E44"/>
  <c r="E45"/>
  <c r="F41"/>
  <c r="F42"/>
  <c r="F43"/>
  <c r="F44"/>
  <c r="F45"/>
  <c r="D36"/>
  <c r="E36"/>
  <c r="D37"/>
  <c r="E37"/>
  <c r="D38"/>
  <c r="E38"/>
  <c r="D39"/>
  <c r="E39"/>
  <c r="D40"/>
  <c r="E40"/>
  <c r="D31"/>
  <c r="E31"/>
  <c r="D32"/>
  <c r="E32"/>
  <c r="D33"/>
  <c r="E33"/>
  <c r="D34"/>
  <c r="E34"/>
  <c r="D35"/>
  <c r="E35"/>
  <c r="D27"/>
  <c r="D26"/>
  <c r="E26"/>
  <c r="E27"/>
  <c r="D28"/>
  <c r="E28"/>
  <c r="D29"/>
  <c r="E29"/>
  <c r="D30"/>
  <c r="E30"/>
  <c r="F26"/>
  <c r="G26"/>
  <c r="F27"/>
  <c r="G27"/>
  <c r="F28"/>
  <c r="G28"/>
  <c r="F29"/>
  <c r="G29"/>
  <c r="F30"/>
  <c r="G30"/>
  <c r="G36"/>
  <c r="F36"/>
  <c r="F37"/>
  <c r="G37"/>
  <c r="F38"/>
  <c r="G38"/>
  <c r="G39"/>
  <c r="G40"/>
  <c r="F31"/>
  <c r="F32"/>
  <c r="G32"/>
  <c r="F33"/>
  <c r="G33"/>
  <c r="F34"/>
  <c r="G34"/>
  <c r="G35"/>
  <c r="G31"/>
  <c r="F39"/>
  <c r="F40"/>
  <c r="F35"/>
  <c r="C26"/>
  <c r="H26"/>
  <c r="C27"/>
  <c r="H27"/>
  <c r="C28"/>
  <c r="H28"/>
  <c r="C29"/>
  <c r="H29"/>
  <c r="C30"/>
  <c r="H30"/>
  <c r="C31"/>
  <c r="H31"/>
  <c r="C32"/>
  <c r="H32"/>
  <c r="C33"/>
  <c r="H33"/>
  <c r="C34"/>
  <c r="H34"/>
  <c r="C35"/>
  <c r="H35"/>
  <c r="C36"/>
  <c r="H36"/>
  <c r="C37"/>
  <c r="H37"/>
  <c r="C38"/>
  <c r="H38"/>
  <c r="C39"/>
  <c r="H39"/>
  <c r="C40"/>
  <c r="H40"/>
  <c r="B17"/>
  <c r="BD8"/>
  <c r="B16"/>
  <c r="AY8"/>
  <c r="B15"/>
  <c r="AT8"/>
  <c r="B14"/>
  <c r="AO8"/>
  <c r="B13"/>
  <c r="AJ8"/>
  <c r="B12"/>
  <c r="AE8"/>
  <c r="B11"/>
  <c r="Z8"/>
  <c r="B10"/>
  <c r="U8"/>
  <c r="B9"/>
  <c r="P8"/>
  <c r="B8"/>
  <c r="K8"/>
  <c r="I26"/>
  <c r="I27"/>
  <c r="I28"/>
  <c r="I29"/>
  <c r="I30"/>
  <c r="I165"/>
  <c r="I31"/>
  <c r="I32"/>
  <c r="I33"/>
  <c r="I34"/>
  <c r="I35"/>
  <c r="I175"/>
  <c r="I36"/>
  <c r="I37"/>
  <c r="I38"/>
  <c r="I39"/>
  <c r="I40"/>
  <c r="I185"/>
  <c r="I421"/>
  <c r="J26"/>
  <c r="J27"/>
  <c r="J28"/>
  <c r="J29"/>
  <c r="J30"/>
  <c r="J165"/>
  <c r="J31"/>
  <c r="J32"/>
  <c r="J33"/>
  <c r="J34"/>
  <c r="J35"/>
  <c r="J175"/>
  <c r="J36"/>
  <c r="J37"/>
  <c r="J38"/>
  <c r="J39"/>
  <c r="J40"/>
  <c r="J185"/>
  <c r="J421"/>
  <c r="K26"/>
  <c r="K27"/>
  <c r="K28"/>
  <c r="K29"/>
  <c r="K30"/>
  <c r="K165"/>
  <c r="K31"/>
  <c r="K32"/>
  <c r="K33"/>
  <c r="K34"/>
  <c r="K35"/>
  <c r="K175"/>
  <c r="K36"/>
  <c r="K37"/>
  <c r="K38"/>
  <c r="K39"/>
  <c r="K40"/>
  <c r="K185"/>
  <c r="K421"/>
  <c r="L26"/>
  <c r="L27"/>
  <c r="L28"/>
  <c r="L29"/>
  <c r="L30"/>
  <c r="L165"/>
  <c r="L31"/>
  <c r="L32"/>
  <c r="L33"/>
  <c r="L34"/>
  <c r="L35"/>
  <c r="L175"/>
  <c r="L36"/>
  <c r="L37"/>
  <c r="L38"/>
  <c r="L39"/>
  <c r="L40"/>
  <c r="L185"/>
  <c r="L421"/>
  <c r="M26"/>
  <c r="M27"/>
  <c r="M28"/>
  <c r="M29"/>
  <c r="M30"/>
  <c r="M165"/>
  <c r="M31"/>
  <c r="M32"/>
  <c r="M33"/>
  <c r="M34"/>
  <c r="M35"/>
  <c r="M175"/>
  <c r="M36"/>
  <c r="M37"/>
  <c r="M38"/>
  <c r="M39"/>
  <c r="M40"/>
  <c r="M185"/>
  <c r="M421"/>
  <c r="N26"/>
  <c r="N27"/>
  <c r="N28"/>
  <c r="N29"/>
  <c r="N30"/>
  <c r="N165"/>
  <c r="N31"/>
  <c r="N32"/>
  <c r="N33"/>
  <c r="N34"/>
  <c r="N35"/>
  <c r="N175"/>
  <c r="N36"/>
  <c r="N37"/>
  <c r="N38"/>
  <c r="N39"/>
  <c r="N40"/>
  <c r="N185"/>
  <c r="N421"/>
  <c r="O26"/>
  <c r="O27"/>
  <c r="O28"/>
  <c r="O29"/>
  <c r="O30"/>
  <c r="O165"/>
  <c r="O31"/>
  <c r="O32"/>
  <c r="O33"/>
  <c r="O34"/>
  <c r="O35"/>
  <c r="O175"/>
  <c r="O36"/>
  <c r="O37"/>
  <c r="O38"/>
  <c r="O39"/>
  <c r="O40"/>
  <c r="O185"/>
  <c r="O421"/>
  <c r="P26"/>
  <c r="P27"/>
  <c r="P28"/>
  <c r="P29"/>
  <c r="P30"/>
  <c r="P165"/>
  <c r="P31"/>
  <c r="P32"/>
  <c r="P33"/>
  <c r="P34"/>
  <c r="P35"/>
  <c r="P175"/>
  <c r="P36"/>
  <c r="P37"/>
  <c r="P38"/>
  <c r="P39"/>
  <c r="P40"/>
  <c r="P185"/>
  <c r="P421"/>
  <c r="Q26"/>
  <c r="Q27"/>
  <c r="Q28"/>
  <c r="Q29"/>
  <c r="Q30"/>
  <c r="Q165"/>
  <c r="Q31"/>
  <c r="Q32"/>
  <c r="Q33"/>
  <c r="Q34"/>
  <c r="Q35"/>
  <c r="Q175"/>
  <c r="Q36"/>
  <c r="Q37"/>
  <c r="Q38"/>
  <c r="Q39"/>
  <c r="Q40"/>
  <c r="Q185"/>
  <c r="Q421"/>
  <c r="R26"/>
  <c r="R27"/>
  <c r="R28"/>
  <c r="R29"/>
  <c r="R30"/>
  <c r="R165"/>
  <c r="R31"/>
  <c r="R32"/>
  <c r="R33"/>
  <c r="R34"/>
  <c r="R35"/>
  <c r="R175"/>
  <c r="R36"/>
  <c r="R37"/>
  <c r="R38"/>
  <c r="R39"/>
  <c r="R40"/>
  <c r="R185"/>
  <c r="R421"/>
  <c r="S26"/>
  <c r="S27"/>
  <c r="S28"/>
  <c r="S29"/>
  <c r="S30"/>
  <c r="S165"/>
  <c r="S31"/>
  <c r="S32"/>
  <c r="S33"/>
  <c r="S34"/>
  <c r="S35"/>
  <c r="S175"/>
  <c r="S36"/>
  <c r="S37"/>
  <c r="S38"/>
  <c r="S39"/>
  <c r="S40"/>
  <c r="S185"/>
  <c r="S421"/>
  <c r="T26"/>
  <c r="T27"/>
  <c r="T28"/>
  <c r="T29"/>
  <c r="T30"/>
  <c r="T165"/>
  <c r="T31"/>
  <c r="T32"/>
  <c r="T33"/>
  <c r="T34"/>
  <c r="T35"/>
  <c r="T175"/>
  <c r="T36"/>
  <c r="T37"/>
  <c r="T38"/>
  <c r="T39"/>
  <c r="T40"/>
  <c r="T185"/>
  <c r="T421"/>
  <c r="U26"/>
  <c r="U27"/>
  <c r="U28"/>
  <c r="U29"/>
  <c r="U30"/>
  <c r="U165"/>
  <c r="U31"/>
  <c r="U32"/>
  <c r="U33"/>
  <c r="U34"/>
  <c r="U35"/>
  <c r="U175"/>
  <c r="U36"/>
  <c r="U37"/>
  <c r="U38"/>
  <c r="U39"/>
  <c r="U40"/>
  <c r="U185"/>
  <c r="U421"/>
  <c r="V26"/>
  <c r="V27"/>
  <c r="V28"/>
  <c r="V29"/>
  <c r="V30"/>
  <c r="V165"/>
  <c r="V31"/>
  <c r="V32"/>
  <c r="V33"/>
  <c r="V34"/>
  <c r="V35"/>
  <c r="V175"/>
  <c r="V36"/>
  <c r="V37"/>
  <c r="V38"/>
  <c r="V39"/>
  <c r="V40"/>
  <c r="V185"/>
  <c r="V421"/>
  <c r="W26"/>
  <c r="W27"/>
  <c r="W28"/>
  <c r="W29"/>
  <c r="W30"/>
  <c r="W165"/>
  <c r="W31"/>
  <c r="W32"/>
  <c r="W33"/>
  <c r="W34"/>
  <c r="W35"/>
  <c r="W175"/>
  <c r="W36"/>
  <c r="W37"/>
  <c r="W38"/>
  <c r="W39"/>
  <c r="W40"/>
  <c r="W185"/>
  <c r="W421"/>
  <c r="X26"/>
  <c r="X27"/>
  <c r="X28"/>
  <c r="X29"/>
  <c r="X30"/>
  <c r="X165"/>
  <c r="X31"/>
  <c r="X32"/>
  <c r="X33"/>
  <c r="X34"/>
  <c r="X35"/>
  <c r="X175"/>
  <c r="X36"/>
  <c r="X37"/>
  <c r="X38"/>
  <c r="X39"/>
  <c r="X40"/>
  <c r="X185"/>
  <c r="X421"/>
  <c r="Y26"/>
  <c r="Y27"/>
  <c r="Y28"/>
  <c r="Y29"/>
  <c r="Y30"/>
  <c r="Y165"/>
  <c r="Y31"/>
  <c r="Y32"/>
  <c r="Y33"/>
  <c r="Y34"/>
  <c r="Y35"/>
  <c r="Y175"/>
  <c r="Y36"/>
  <c r="Y37"/>
  <c r="Y38"/>
  <c r="Y39"/>
  <c r="Y40"/>
  <c r="Y185"/>
  <c r="Y421"/>
  <c r="Z26"/>
  <c r="Z27"/>
  <c r="Z28"/>
  <c r="Z29"/>
  <c r="Z30"/>
  <c r="Z165"/>
  <c r="Z31"/>
  <c r="Z32"/>
  <c r="Z33"/>
  <c r="Z34"/>
  <c r="Z35"/>
  <c r="Z175"/>
  <c r="Z36"/>
  <c r="Z37"/>
  <c r="Z38"/>
  <c r="Z39"/>
  <c r="Z40"/>
  <c r="Z185"/>
  <c r="Z421"/>
  <c r="AA26"/>
  <c r="AA27"/>
  <c r="AA28"/>
  <c r="AA29"/>
  <c r="AA30"/>
  <c r="AA165"/>
  <c r="AA31"/>
  <c r="AA32"/>
  <c r="AA33"/>
  <c r="AA34"/>
  <c r="AA35"/>
  <c r="AA175"/>
  <c r="AA36"/>
  <c r="AA37"/>
  <c r="AA38"/>
  <c r="AA39"/>
  <c r="AA40"/>
  <c r="AA185"/>
  <c r="AA421"/>
  <c r="AB26"/>
  <c r="AB27"/>
  <c r="AB28"/>
  <c r="AB29"/>
  <c r="AB30"/>
  <c r="AB165"/>
  <c r="AB31"/>
  <c r="AB32"/>
  <c r="AB33"/>
  <c r="AB34"/>
  <c r="AB35"/>
  <c r="AB175"/>
  <c r="AB36"/>
  <c r="AB37"/>
  <c r="AB38"/>
  <c r="AB39"/>
  <c r="AB40"/>
  <c r="AB185"/>
  <c r="AB421"/>
  <c r="AC26"/>
  <c r="AC27"/>
  <c r="AC28"/>
  <c r="AC29"/>
  <c r="AC30"/>
  <c r="AC165"/>
  <c r="AC31"/>
  <c r="AC32"/>
  <c r="AC33"/>
  <c r="AC34"/>
  <c r="AC35"/>
  <c r="AC175"/>
  <c r="AC36"/>
  <c r="AC37"/>
  <c r="AC38"/>
  <c r="AC39"/>
  <c r="AC40"/>
  <c r="AC185"/>
  <c r="AC421"/>
  <c r="AD26"/>
  <c r="AD27"/>
  <c r="AD28"/>
  <c r="AD29"/>
  <c r="AD30"/>
  <c r="AD165"/>
  <c r="AD31"/>
  <c r="AD32"/>
  <c r="AD33"/>
  <c r="AD34"/>
  <c r="AD35"/>
  <c r="AD175"/>
  <c r="AD36"/>
  <c r="AD37"/>
  <c r="AD38"/>
  <c r="AD39"/>
  <c r="AD40"/>
  <c r="AD185"/>
  <c r="AD421"/>
  <c r="AE26"/>
  <c r="AE27"/>
  <c r="AE28"/>
  <c r="AE29"/>
  <c r="AE30"/>
  <c r="AE165"/>
  <c r="AE31"/>
  <c r="AE32"/>
  <c r="AE33"/>
  <c r="AE34"/>
  <c r="AE35"/>
  <c r="AE175"/>
  <c r="AE36"/>
  <c r="AE37"/>
  <c r="AE38"/>
  <c r="AE39"/>
  <c r="AE40"/>
  <c r="AE185"/>
  <c r="AE421"/>
  <c r="AF26"/>
  <c r="AF27"/>
  <c r="AF28"/>
  <c r="AF29"/>
  <c r="AF30"/>
  <c r="AF165"/>
  <c r="AF31"/>
  <c r="AF32"/>
  <c r="AF33"/>
  <c r="AF34"/>
  <c r="AF35"/>
  <c r="AF175"/>
  <c r="AF36"/>
  <c r="AF37"/>
  <c r="AF38"/>
  <c r="AF39"/>
  <c r="AF40"/>
  <c r="AF185"/>
  <c r="AF421"/>
  <c r="AG26"/>
  <c r="AG27"/>
  <c r="AG28"/>
  <c r="AG29"/>
  <c r="AG30"/>
  <c r="AG165"/>
  <c r="AG31"/>
  <c r="AG32"/>
  <c r="AG33"/>
  <c r="AG34"/>
  <c r="AG35"/>
  <c r="AG175"/>
  <c r="AG36"/>
  <c r="AG37"/>
  <c r="AG38"/>
  <c r="AG39"/>
  <c r="AG40"/>
  <c r="AG185"/>
  <c r="AG421"/>
  <c r="AH26"/>
  <c r="AH27"/>
  <c r="AH28"/>
  <c r="AH29"/>
  <c r="AH30"/>
  <c r="AH165"/>
  <c r="AH31"/>
  <c r="AH32"/>
  <c r="AH33"/>
  <c r="AH34"/>
  <c r="AH35"/>
  <c r="AH175"/>
  <c r="AH36"/>
  <c r="AH37"/>
  <c r="AH38"/>
  <c r="AH39"/>
  <c r="AH40"/>
  <c r="AH185"/>
  <c r="AH421"/>
  <c r="AI26"/>
  <c r="AI27"/>
  <c r="AI28"/>
  <c r="AI29"/>
  <c r="AI30"/>
  <c r="AI165"/>
  <c r="AI31"/>
  <c r="AI32"/>
  <c r="AI33"/>
  <c r="AI34"/>
  <c r="AI35"/>
  <c r="AI175"/>
  <c r="AI36"/>
  <c r="AI37"/>
  <c r="AI38"/>
  <c r="AI39"/>
  <c r="AI40"/>
  <c r="AI185"/>
  <c r="AI421"/>
  <c r="AJ26"/>
  <c r="AJ27"/>
  <c r="AJ28"/>
  <c r="AJ29"/>
  <c r="AJ30"/>
  <c r="AJ165"/>
  <c r="AJ31"/>
  <c r="AJ32"/>
  <c r="AJ33"/>
  <c r="AJ34"/>
  <c r="AJ35"/>
  <c r="AJ175"/>
  <c r="AJ36"/>
  <c r="AJ37"/>
  <c r="AJ38"/>
  <c r="AJ39"/>
  <c r="AJ40"/>
  <c r="AJ185"/>
  <c r="AJ421"/>
  <c r="AK26"/>
  <c r="AK27"/>
  <c r="AK28"/>
  <c r="AK29"/>
  <c r="AK30"/>
  <c r="AK165"/>
  <c r="AK31"/>
  <c r="AK32"/>
  <c r="AK33"/>
  <c r="AK34"/>
  <c r="AK35"/>
  <c r="AK175"/>
  <c r="AK36"/>
  <c r="AK37"/>
  <c r="AK38"/>
  <c r="AK39"/>
  <c r="AK40"/>
  <c r="AK185"/>
  <c r="AK421"/>
  <c r="AL26"/>
  <c r="AL27"/>
  <c r="AL28"/>
  <c r="AL29"/>
  <c r="AL30"/>
  <c r="AL165"/>
  <c r="AL31"/>
  <c r="AL32"/>
  <c r="AL33"/>
  <c r="AL34"/>
  <c r="AL35"/>
  <c r="AL175"/>
  <c r="AL36"/>
  <c r="AL37"/>
  <c r="AL38"/>
  <c r="AL39"/>
  <c r="AL40"/>
  <c r="AL185"/>
  <c r="AL421"/>
  <c r="AM26"/>
  <c r="AM27"/>
  <c r="AM28"/>
  <c r="AM29"/>
  <c r="AM30"/>
  <c r="AM165"/>
  <c r="AM31"/>
  <c r="AM32"/>
  <c r="AM33"/>
  <c r="AM34"/>
  <c r="AM35"/>
  <c r="AM175"/>
  <c r="AM36"/>
  <c r="AM37"/>
  <c r="AM38"/>
  <c r="AM39"/>
  <c r="AM40"/>
  <c r="AM185"/>
  <c r="AM421"/>
  <c r="AN26"/>
  <c r="AN27"/>
  <c r="AN28"/>
  <c r="AN29"/>
  <c r="AN30"/>
  <c r="AN165"/>
  <c r="AN31"/>
  <c r="AN32"/>
  <c r="AN33"/>
  <c r="AN34"/>
  <c r="AN35"/>
  <c r="AN175"/>
  <c r="AN36"/>
  <c r="AN37"/>
  <c r="AN38"/>
  <c r="AN39"/>
  <c r="AN40"/>
  <c r="AN185"/>
  <c r="AN421"/>
  <c r="AO26"/>
  <c r="AO27"/>
  <c r="AO28"/>
  <c r="AO29"/>
  <c r="AO30"/>
  <c r="AO165"/>
  <c r="AO31"/>
  <c r="AO32"/>
  <c r="AO33"/>
  <c r="AO34"/>
  <c r="AO35"/>
  <c r="AO175"/>
  <c r="AO36"/>
  <c r="AO37"/>
  <c r="AO38"/>
  <c r="AO39"/>
  <c r="AO40"/>
  <c r="AO185"/>
  <c r="AO421"/>
  <c r="AP26"/>
  <c r="AP27"/>
  <c r="AP28"/>
  <c r="AP29"/>
  <c r="AP30"/>
  <c r="AP165"/>
  <c r="AP31"/>
  <c r="AP32"/>
  <c r="AP33"/>
  <c r="AP34"/>
  <c r="AP35"/>
  <c r="AP175"/>
  <c r="AP36"/>
  <c r="AP37"/>
  <c r="AP38"/>
  <c r="AP39"/>
  <c r="AP40"/>
  <c r="AP185"/>
  <c r="AP421"/>
  <c r="AQ26"/>
  <c r="AQ27"/>
  <c r="AQ28"/>
  <c r="AQ29"/>
  <c r="AQ30"/>
  <c r="AQ165"/>
  <c r="AQ31"/>
  <c r="AQ32"/>
  <c r="AQ33"/>
  <c r="AQ34"/>
  <c r="AQ35"/>
  <c r="AQ175"/>
  <c r="AQ36"/>
  <c r="AQ37"/>
  <c r="AQ38"/>
  <c r="AQ39"/>
  <c r="AQ40"/>
  <c r="AQ185"/>
  <c r="AQ421"/>
  <c r="AR26"/>
  <c r="AR27"/>
  <c r="AR28"/>
  <c r="AR29"/>
  <c r="AR30"/>
  <c r="AR165"/>
  <c r="AR31"/>
  <c r="AR32"/>
  <c r="AR33"/>
  <c r="AR34"/>
  <c r="AR35"/>
  <c r="AR175"/>
  <c r="AR36"/>
  <c r="AR37"/>
  <c r="AR38"/>
  <c r="AR39"/>
  <c r="AR40"/>
  <c r="AR185"/>
  <c r="AR421"/>
  <c r="AS26"/>
  <c r="AS27"/>
  <c r="AS28"/>
  <c r="AS29"/>
  <c r="AS30"/>
  <c r="AS165"/>
  <c r="AS31"/>
  <c r="AS32"/>
  <c r="AS33"/>
  <c r="AS34"/>
  <c r="AS35"/>
  <c r="AS175"/>
  <c r="AS36"/>
  <c r="AS37"/>
  <c r="AS38"/>
  <c r="AS39"/>
  <c r="AS40"/>
  <c r="AS185"/>
  <c r="AS421"/>
  <c r="AT26"/>
  <c r="AT27"/>
  <c r="AT28"/>
  <c r="AT29"/>
  <c r="AT30"/>
  <c r="AT165"/>
  <c r="AT31"/>
  <c r="AT32"/>
  <c r="AT33"/>
  <c r="AT34"/>
  <c r="AT35"/>
  <c r="AT175"/>
  <c r="AT36"/>
  <c r="AT37"/>
  <c r="AT38"/>
  <c r="AT39"/>
  <c r="AT40"/>
  <c r="AT185"/>
  <c r="AT421"/>
  <c r="AU26"/>
  <c r="AU27"/>
  <c r="AU28"/>
  <c r="AU29"/>
  <c r="AU30"/>
  <c r="AU165"/>
  <c r="AU31"/>
  <c r="AU32"/>
  <c r="AU33"/>
  <c r="AU34"/>
  <c r="AU35"/>
  <c r="AU175"/>
  <c r="AU36"/>
  <c r="AU37"/>
  <c r="AU38"/>
  <c r="AU39"/>
  <c r="AU40"/>
  <c r="AU185"/>
  <c r="AU421"/>
  <c r="AV26"/>
  <c r="AV27"/>
  <c r="AV28"/>
  <c r="AV29"/>
  <c r="AV30"/>
  <c r="AV165"/>
  <c r="AV31"/>
  <c r="AV32"/>
  <c r="AV33"/>
  <c r="AV34"/>
  <c r="AV35"/>
  <c r="AV175"/>
  <c r="AV36"/>
  <c r="AV37"/>
  <c r="AV38"/>
  <c r="AV39"/>
  <c r="AV40"/>
  <c r="AV185"/>
  <c r="AV421"/>
  <c r="AW26"/>
  <c r="AW27"/>
  <c r="AW28"/>
  <c r="AW29"/>
  <c r="AW30"/>
  <c r="AW165"/>
  <c r="AW31"/>
  <c r="AW32"/>
  <c r="AW33"/>
  <c r="AW34"/>
  <c r="AW35"/>
  <c r="AW175"/>
  <c r="AW36"/>
  <c r="AW37"/>
  <c r="AW38"/>
  <c r="AW39"/>
  <c r="AW40"/>
  <c r="AW185"/>
  <c r="AW421"/>
  <c r="AX26"/>
  <c r="AX27"/>
  <c r="AX28"/>
  <c r="AX29"/>
  <c r="AX30"/>
  <c r="AX165"/>
  <c r="AX31"/>
  <c r="AX32"/>
  <c r="AX33"/>
  <c r="AX34"/>
  <c r="AX35"/>
  <c r="AX175"/>
  <c r="AX36"/>
  <c r="AX37"/>
  <c r="AX38"/>
  <c r="AX39"/>
  <c r="AX40"/>
  <c r="AX185"/>
  <c r="AX421"/>
  <c r="AY26"/>
  <c r="AY27"/>
  <c r="AY28"/>
  <c r="AY29"/>
  <c r="AY30"/>
  <c r="AY165"/>
  <c r="AY31"/>
  <c r="AY32"/>
  <c r="AY33"/>
  <c r="AY34"/>
  <c r="AY35"/>
  <c r="AY175"/>
  <c r="AY36"/>
  <c r="AY37"/>
  <c r="AY38"/>
  <c r="AY39"/>
  <c r="AY40"/>
  <c r="AY185"/>
  <c r="AY421"/>
  <c r="AZ26"/>
  <c r="AZ27"/>
  <c r="AZ28"/>
  <c r="AZ29"/>
  <c r="AZ30"/>
  <c r="AZ165"/>
  <c r="AZ31"/>
  <c r="AZ32"/>
  <c r="AZ33"/>
  <c r="AZ34"/>
  <c r="AZ35"/>
  <c r="AZ175"/>
  <c r="AZ36"/>
  <c r="AZ37"/>
  <c r="AZ38"/>
  <c r="AZ39"/>
  <c r="AZ40"/>
  <c r="AZ185"/>
  <c r="AZ421"/>
  <c r="BA26"/>
  <c r="BA27"/>
  <c r="BA28"/>
  <c r="BA29"/>
  <c r="BA30"/>
  <c r="BA165"/>
  <c r="BA31"/>
  <c r="BA32"/>
  <c r="BA33"/>
  <c r="BA34"/>
  <c r="BA35"/>
  <c r="BA175"/>
  <c r="BA36"/>
  <c r="BA37"/>
  <c r="BA38"/>
  <c r="BA39"/>
  <c r="BA40"/>
  <c r="BA185"/>
  <c r="BA421"/>
  <c r="BB26"/>
  <c r="BB27"/>
  <c r="BB28"/>
  <c r="BB29"/>
  <c r="BB30"/>
  <c r="BB165"/>
  <c r="BB31"/>
  <c r="BB32"/>
  <c r="BB33"/>
  <c r="BB34"/>
  <c r="BB35"/>
  <c r="BB175"/>
  <c r="BB36"/>
  <c r="BB37"/>
  <c r="BB38"/>
  <c r="BB39"/>
  <c r="BB40"/>
  <c r="BB185"/>
  <c r="BB421"/>
  <c r="BC26"/>
  <c r="BC27"/>
  <c r="BC28"/>
  <c r="BC29"/>
  <c r="BC30"/>
  <c r="BC165"/>
  <c r="BC31"/>
  <c r="BC32"/>
  <c r="BC33"/>
  <c r="BC34"/>
  <c r="BC35"/>
  <c r="BC175"/>
  <c r="BC36"/>
  <c r="BC37"/>
  <c r="BC38"/>
  <c r="BC39"/>
  <c r="BC40"/>
  <c r="BC185"/>
  <c r="BC421"/>
  <c r="BD26"/>
  <c r="BD27"/>
  <c r="BD28"/>
  <c r="BD29"/>
  <c r="BD30"/>
  <c r="BD165"/>
  <c r="BD31"/>
  <c r="BD32"/>
  <c r="BD33"/>
  <c r="BD34"/>
  <c r="BD35"/>
  <c r="BD175"/>
  <c r="BD36"/>
  <c r="BD37"/>
  <c r="BD38"/>
  <c r="BD39"/>
  <c r="BD40"/>
  <c r="BD185"/>
  <c r="BD421"/>
  <c r="BE26"/>
  <c r="BE27"/>
  <c r="BE28"/>
  <c r="BE29"/>
  <c r="BE30"/>
  <c r="BE165"/>
  <c r="BE31"/>
  <c r="BE32"/>
  <c r="BE33"/>
  <c r="BE34"/>
  <c r="BE35"/>
  <c r="BE175"/>
  <c r="BE36"/>
  <c r="BE37"/>
  <c r="BE38"/>
  <c r="BE39"/>
  <c r="BE40"/>
  <c r="BE185"/>
  <c r="BE421"/>
  <c r="BF26"/>
  <c r="BF27"/>
  <c r="BF28"/>
  <c r="BF29"/>
  <c r="BF30"/>
  <c r="BF165"/>
  <c r="BF31"/>
  <c r="BF32"/>
  <c r="BF33"/>
  <c r="BF34"/>
  <c r="BF35"/>
  <c r="BF175"/>
  <c r="BF36"/>
  <c r="BF37"/>
  <c r="BF38"/>
  <c r="BF39"/>
  <c r="BF40"/>
  <c r="BF185"/>
  <c r="BF421"/>
  <c r="BG26"/>
  <c r="BG27"/>
  <c r="BG28"/>
  <c r="BG29"/>
  <c r="BG30"/>
  <c r="BG165"/>
  <c r="BG31"/>
  <c r="BG32"/>
  <c r="BG33"/>
  <c r="BG34"/>
  <c r="BG35"/>
  <c r="BG175"/>
  <c r="BG36"/>
  <c r="BG37"/>
  <c r="BG38"/>
  <c r="BG39"/>
  <c r="BG40"/>
  <c r="BG185"/>
  <c r="BG421"/>
  <c r="BH26"/>
  <c r="BH27"/>
  <c r="BH28"/>
  <c r="BH29"/>
  <c r="BH30"/>
  <c r="BH165"/>
  <c r="BH31"/>
  <c r="BH32"/>
  <c r="BH33"/>
  <c r="BH34"/>
  <c r="BH35"/>
  <c r="BH175"/>
  <c r="BH36"/>
  <c r="BH37"/>
  <c r="BH38"/>
  <c r="BH39"/>
  <c r="BH40"/>
  <c r="BH185"/>
  <c r="BH421"/>
  <c r="I166"/>
  <c r="I176"/>
  <c r="I186"/>
  <c r="I422"/>
  <c r="J166"/>
  <c r="J176"/>
  <c r="J186"/>
  <c r="J422"/>
  <c r="K166"/>
  <c r="K176"/>
  <c r="K186"/>
  <c r="K422"/>
  <c r="L166"/>
  <c r="L176"/>
  <c r="L186"/>
  <c r="L422"/>
  <c r="M166"/>
  <c r="M176"/>
  <c r="M186"/>
  <c r="M422"/>
  <c r="N166"/>
  <c r="N176"/>
  <c r="N186"/>
  <c r="N422"/>
  <c r="O166"/>
  <c r="O176"/>
  <c r="O186"/>
  <c r="O422"/>
  <c r="P166"/>
  <c r="P176"/>
  <c r="P186"/>
  <c r="P422"/>
  <c r="Q166"/>
  <c r="Q176"/>
  <c r="Q186"/>
  <c r="Q422"/>
  <c r="R166"/>
  <c r="R176"/>
  <c r="R186"/>
  <c r="R422"/>
  <c r="S166"/>
  <c r="S176"/>
  <c r="S186"/>
  <c r="S422"/>
  <c r="T166"/>
  <c r="T176"/>
  <c r="T186"/>
  <c r="T422"/>
  <c r="U166"/>
  <c r="U176"/>
  <c r="U186"/>
  <c r="U422"/>
  <c r="V166"/>
  <c r="V176"/>
  <c r="V186"/>
  <c r="V422"/>
  <c r="W166"/>
  <c r="W176"/>
  <c r="W186"/>
  <c r="W422"/>
  <c r="X166"/>
  <c r="X176"/>
  <c r="X186"/>
  <c r="X422"/>
  <c r="Y166"/>
  <c r="Y176"/>
  <c r="Y186"/>
  <c r="Y422"/>
  <c r="Z166"/>
  <c r="Z176"/>
  <c r="Z186"/>
  <c r="Z422"/>
  <c r="AA166"/>
  <c r="AA176"/>
  <c r="AA186"/>
  <c r="AA422"/>
  <c r="AB166"/>
  <c r="AB176"/>
  <c r="AB186"/>
  <c r="AB422"/>
  <c r="AC166"/>
  <c r="AC176"/>
  <c r="AC186"/>
  <c r="AC422"/>
  <c r="AD166"/>
  <c r="AD176"/>
  <c r="AD186"/>
  <c r="AD422"/>
  <c r="AE166"/>
  <c r="AE176"/>
  <c r="AE186"/>
  <c r="AE422"/>
  <c r="AF166"/>
  <c r="AF176"/>
  <c r="AF186"/>
  <c r="AF422"/>
  <c r="AG166"/>
  <c r="AG176"/>
  <c r="AG186"/>
  <c r="AG422"/>
  <c r="AH166"/>
  <c r="AH176"/>
  <c r="AH186"/>
  <c r="AH422"/>
  <c r="AI166"/>
  <c r="AI176"/>
  <c r="AI186"/>
  <c r="AI422"/>
  <c r="AJ166"/>
  <c r="AJ176"/>
  <c r="AJ186"/>
  <c r="AJ422"/>
  <c r="AK166"/>
  <c r="AK176"/>
  <c r="AK186"/>
  <c r="AK422"/>
  <c r="AL166"/>
  <c r="AL176"/>
  <c r="AL186"/>
  <c r="AL422"/>
  <c r="AM166"/>
  <c r="AM176"/>
  <c r="AM186"/>
  <c r="AM422"/>
  <c r="AN166"/>
  <c r="AN176"/>
  <c r="AN186"/>
  <c r="AN422"/>
  <c r="AO166"/>
  <c r="AO176"/>
  <c r="AO186"/>
  <c r="AO422"/>
  <c r="AP166"/>
  <c r="AP176"/>
  <c r="AP186"/>
  <c r="AP422"/>
  <c r="AQ166"/>
  <c r="AQ176"/>
  <c r="AQ186"/>
  <c r="AQ422"/>
  <c r="AR166"/>
  <c r="AR176"/>
  <c r="AR186"/>
  <c r="AR422"/>
  <c r="AS166"/>
  <c r="AS176"/>
  <c r="AS186"/>
  <c r="AS422"/>
  <c r="AT166"/>
  <c r="AT176"/>
  <c r="AT186"/>
  <c r="AT422"/>
  <c r="AU166"/>
  <c r="AU176"/>
  <c r="AU186"/>
  <c r="AU422"/>
  <c r="AV166"/>
  <c r="AV176"/>
  <c r="AV186"/>
  <c r="AV422"/>
  <c r="AW166"/>
  <c r="AW176"/>
  <c r="AW186"/>
  <c r="AW422"/>
  <c r="AX166"/>
  <c r="AX176"/>
  <c r="AX186"/>
  <c r="AX422"/>
  <c r="AY166"/>
  <c r="AY176"/>
  <c r="AY186"/>
  <c r="AY422"/>
  <c r="AZ166"/>
  <c r="AZ176"/>
  <c r="AZ186"/>
  <c r="AZ422"/>
  <c r="BA166"/>
  <c r="BA176"/>
  <c r="BA186"/>
  <c r="BA422"/>
  <c r="BB166"/>
  <c r="BB176"/>
  <c r="BB186"/>
  <c r="BB422"/>
  <c r="BC166"/>
  <c r="BC176"/>
  <c r="BC186"/>
  <c r="BC422"/>
  <c r="BD166"/>
  <c r="BD176"/>
  <c r="BD186"/>
  <c r="BD422"/>
  <c r="BE166"/>
  <c r="BE176"/>
  <c r="BE186"/>
  <c r="BE422"/>
  <c r="BF166"/>
  <c r="BF176"/>
  <c r="BF186"/>
  <c r="BF422"/>
  <c r="BG166"/>
  <c r="BG176"/>
  <c r="BG186"/>
  <c r="BG422"/>
  <c r="BH166"/>
  <c r="BH176"/>
  <c r="BH186"/>
  <c r="BH422"/>
  <c r="I177"/>
  <c r="I167"/>
  <c r="I157"/>
  <c r="I413"/>
  <c r="J177"/>
  <c r="J167"/>
  <c r="J157"/>
  <c r="J413"/>
  <c r="K177"/>
  <c r="K167"/>
  <c r="K157"/>
  <c r="K413"/>
  <c r="L177"/>
  <c r="L167"/>
  <c r="L157"/>
  <c r="L413"/>
  <c r="M177"/>
  <c r="M167"/>
  <c r="M157"/>
  <c r="M413"/>
  <c r="N177"/>
  <c r="N167"/>
  <c r="N157"/>
  <c r="N413"/>
  <c r="O177"/>
  <c r="O167"/>
  <c r="O157"/>
  <c r="O413"/>
  <c r="P177"/>
  <c r="P167"/>
  <c r="P157"/>
  <c r="P413"/>
  <c r="Q177"/>
  <c r="Q167"/>
  <c r="Q157"/>
  <c r="Q413"/>
  <c r="R177"/>
  <c r="R167"/>
  <c r="R157"/>
  <c r="R413"/>
  <c r="S177"/>
  <c r="S167"/>
  <c r="S157"/>
  <c r="S413"/>
  <c r="T177"/>
  <c r="T167"/>
  <c r="T157"/>
  <c r="T413"/>
  <c r="U177"/>
  <c r="U167"/>
  <c r="U157"/>
  <c r="U413"/>
  <c r="V177"/>
  <c r="V167"/>
  <c r="V157"/>
  <c r="V413"/>
  <c r="W177"/>
  <c r="W167"/>
  <c r="W157"/>
  <c r="W413"/>
  <c r="X177"/>
  <c r="X167"/>
  <c r="X157"/>
  <c r="X413"/>
  <c r="Y177"/>
  <c r="Y167"/>
  <c r="Y157"/>
  <c r="Y413"/>
  <c r="Z177"/>
  <c r="Z167"/>
  <c r="Z157"/>
  <c r="Z413"/>
  <c r="AA177"/>
  <c r="AA167"/>
  <c r="AA157"/>
  <c r="AA413"/>
  <c r="AB177"/>
  <c r="AB167"/>
  <c r="AB157"/>
  <c r="AB413"/>
  <c r="AC177"/>
  <c r="AC167"/>
  <c r="AC157"/>
  <c r="AC413"/>
  <c r="AD177"/>
  <c r="AD167"/>
  <c r="AD157"/>
  <c r="AD413"/>
  <c r="AE177"/>
  <c r="AE167"/>
  <c r="AE157"/>
  <c r="AE413"/>
  <c r="AF177"/>
  <c r="AF167"/>
  <c r="AF157"/>
  <c r="AF413"/>
  <c r="AG177"/>
  <c r="AG167"/>
  <c r="AG157"/>
  <c r="AG413"/>
  <c r="AH177"/>
  <c r="AH167"/>
  <c r="AH157"/>
  <c r="AH413"/>
  <c r="AI177"/>
  <c r="AI167"/>
  <c r="AI157"/>
  <c r="AI413"/>
  <c r="AJ177"/>
  <c r="AJ167"/>
  <c r="AJ157"/>
  <c r="AJ413"/>
  <c r="AK177"/>
  <c r="AK167"/>
  <c r="AK157"/>
  <c r="AK413"/>
  <c r="AL177"/>
  <c r="AL167"/>
  <c r="AL157"/>
  <c r="AL413"/>
  <c r="AM177"/>
  <c r="AM167"/>
  <c r="AM157"/>
  <c r="AM413"/>
  <c r="AN177"/>
  <c r="AN167"/>
  <c r="AN157"/>
  <c r="AN413"/>
  <c r="AO177"/>
  <c r="AO167"/>
  <c r="AO157"/>
  <c r="AO413"/>
  <c r="AP177"/>
  <c r="AP167"/>
  <c r="AP157"/>
  <c r="AP413"/>
  <c r="AQ177"/>
  <c r="AQ167"/>
  <c r="AQ157"/>
  <c r="AQ413"/>
  <c r="AR177"/>
  <c r="AR167"/>
  <c r="AR157"/>
  <c r="AR413"/>
  <c r="AS177"/>
  <c r="AS167"/>
  <c r="AS157"/>
  <c r="AS413"/>
  <c r="AT177"/>
  <c r="AT167"/>
  <c r="AT157"/>
  <c r="AT413"/>
  <c r="AU177"/>
  <c r="AU167"/>
  <c r="AU157"/>
  <c r="AU413"/>
  <c r="AV177"/>
  <c r="AV167"/>
  <c r="AV157"/>
  <c r="AV413"/>
  <c r="AW177"/>
  <c r="AW167"/>
  <c r="AW157"/>
  <c r="AW413"/>
  <c r="AX177"/>
  <c r="AX167"/>
  <c r="AX157"/>
  <c r="AX413"/>
  <c r="AY177"/>
  <c r="AY167"/>
  <c r="AY157"/>
  <c r="AY413"/>
  <c r="AZ177"/>
  <c r="AZ167"/>
  <c r="AZ157"/>
  <c r="AZ413"/>
  <c r="BA177"/>
  <c r="BA167"/>
  <c r="BA157"/>
  <c r="BA413"/>
  <c r="BB177"/>
  <c r="BB167"/>
  <c r="BB157"/>
  <c r="BB413"/>
  <c r="BC177"/>
  <c r="BC167"/>
  <c r="BC157"/>
  <c r="BC413"/>
  <c r="BD177"/>
  <c r="BD167"/>
  <c r="BD157"/>
  <c r="BD413"/>
  <c r="BE177"/>
  <c r="BE167"/>
  <c r="BE157"/>
  <c r="BE413"/>
  <c r="BF177"/>
  <c r="BF167"/>
  <c r="BF157"/>
  <c r="BF413"/>
  <c r="BG177"/>
  <c r="BG167"/>
  <c r="BG157"/>
  <c r="BG413"/>
  <c r="BH177"/>
  <c r="BH167"/>
  <c r="BH157"/>
  <c r="BH413"/>
  <c r="I178"/>
  <c r="I168"/>
  <c r="I158"/>
  <c r="I414"/>
  <c r="J178"/>
  <c r="J168"/>
  <c r="J158"/>
  <c r="J414"/>
  <c r="K178"/>
  <c r="K168"/>
  <c r="K158"/>
  <c r="K414"/>
  <c r="L178"/>
  <c r="L168"/>
  <c r="L158"/>
  <c r="L414"/>
  <c r="M178"/>
  <c r="M168"/>
  <c r="M158"/>
  <c r="M414"/>
  <c r="N178"/>
  <c r="N168"/>
  <c r="N158"/>
  <c r="N414"/>
  <c r="O178"/>
  <c r="O168"/>
  <c r="O158"/>
  <c r="O414"/>
  <c r="P178"/>
  <c r="P168"/>
  <c r="P158"/>
  <c r="P414"/>
  <c r="Q178"/>
  <c r="Q168"/>
  <c r="Q158"/>
  <c r="Q414"/>
  <c r="R178"/>
  <c r="R168"/>
  <c r="R158"/>
  <c r="R414"/>
  <c r="S178"/>
  <c r="S168"/>
  <c r="S158"/>
  <c r="S414"/>
  <c r="T178"/>
  <c r="T168"/>
  <c r="T158"/>
  <c r="T414"/>
  <c r="U178"/>
  <c r="U168"/>
  <c r="U158"/>
  <c r="U414"/>
  <c r="V178"/>
  <c r="V168"/>
  <c r="V158"/>
  <c r="V414"/>
  <c r="W178"/>
  <c r="W168"/>
  <c r="W158"/>
  <c r="W414"/>
  <c r="X178"/>
  <c r="X168"/>
  <c r="X158"/>
  <c r="X414"/>
  <c r="Y178"/>
  <c r="Y168"/>
  <c r="Y158"/>
  <c r="Y414"/>
  <c r="Z178"/>
  <c r="Z168"/>
  <c r="Z158"/>
  <c r="Z414"/>
  <c r="AA178"/>
  <c r="AA168"/>
  <c r="AA158"/>
  <c r="AA414"/>
  <c r="AB178"/>
  <c r="AB168"/>
  <c r="AB158"/>
  <c r="AB414"/>
  <c r="AC178"/>
  <c r="AC168"/>
  <c r="AC158"/>
  <c r="AC414"/>
  <c r="AD178"/>
  <c r="AD168"/>
  <c r="AD158"/>
  <c r="AD414"/>
  <c r="AE178"/>
  <c r="AE168"/>
  <c r="AE158"/>
  <c r="AE414"/>
  <c r="AF178"/>
  <c r="AF168"/>
  <c r="AF158"/>
  <c r="AF414"/>
  <c r="AG178"/>
  <c r="AG168"/>
  <c r="AG158"/>
  <c r="AG414"/>
  <c r="AH178"/>
  <c r="AH168"/>
  <c r="AH158"/>
  <c r="AH414"/>
  <c r="AI178"/>
  <c r="AI168"/>
  <c r="AI158"/>
  <c r="AI414"/>
  <c r="AJ178"/>
  <c r="AJ168"/>
  <c r="AJ158"/>
  <c r="AJ414"/>
  <c r="AK178"/>
  <c r="AK168"/>
  <c r="AK158"/>
  <c r="AK414"/>
  <c r="AL178"/>
  <c r="AL168"/>
  <c r="AL158"/>
  <c r="AL414"/>
  <c r="AM178"/>
  <c r="AM168"/>
  <c r="AM158"/>
  <c r="AM414"/>
  <c r="AN178"/>
  <c r="AN168"/>
  <c r="AN158"/>
  <c r="AN414"/>
  <c r="AO178"/>
  <c r="AO168"/>
  <c r="AO158"/>
  <c r="AO414"/>
  <c r="AP178"/>
  <c r="AP168"/>
  <c r="AP158"/>
  <c r="AP414"/>
  <c r="AQ178"/>
  <c r="AQ168"/>
  <c r="AQ158"/>
  <c r="AQ414"/>
  <c r="AR178"/>
  <c r="AR168"/>
  <c r="AR158"/>
  <c r="AR414"/>
  <c r="AS178"/>
  <c r="AS168"/>
  <c r="AS158"/>
  <c r="AS414"/>
  <c r="AT178"/>
  <c r="AT168"/>
  <c r="AT158"/>
  <c r="AT414"/>
  <c r="AU178"/>
  <c r="AU168"/>
  <c r="AU158"/>
  <c r="AU414"/>
  <c r="AV178"/>
  <c r="AV168"/>
  <c r="AV158"/>
  <c r="AV414"/>
  <c r="AW178"/>
  <c r="AW168"/>
  <c r="AW158"/>
  <c r="AW414"/>
  <c r="AX178"/>
  <c r="AX168"/>
  <c r="AX158"/>
  <c r="AX414"/>
  <c r="AY178"/>
  <c r="AY168"/>
  <c r="AY158"/>
  <c r="AY414"/>
  <c r="AZ178"/>
  <c r="AZ168"/>
  <c r="AZ158"/>
  <c r="AZ414"/>
  <c r="BA178"/>
  <c r="BA168"/>
  <c r="BA158"/>
  <c r="BA414"/>
  <c r="BB178"/>
  <c r="BB168"/>
  <c r="BB158"/>
  <c r="BB414"/>
  <c r="BC178"/>
  <c r="BC168"/>
  <c r="BC158"/>
  <c r="BC414"/>
  <c r="BD178"/>
  <c r="BD168"/>
  <c r="BD158"/>
  <c r="BD414"/>
  <c r="BE178"/>
  <c r="BE168"/>
  <c r="BE158"/>
  <c r="BE414"/>
  <c r="BF178"/>
  <c r="BF168"/>
  <c r="BF158"/>
  <c r="BF414"/>
  <c r="BG178"/>
  <c r="BG168"/>
  <c r="BG158"/>
  <c r="BG414"/>
  <c r="BH178"/>
  <c r="BH168"/>
  <c r="BH158"/>
  <c r="BH414"/>
  <c r="I179"/>
  <c r="I169"/>
  <c r="I159"/>
  <c r="I415"/>
  <c r="J179"/>
  <c r="J169"/>
  <c r="J159"/>
  <c r="J415"/>
  <c r="K179"/>
  <c r="K169"/>
  <c r="K159"/>
  <c r="K415"/>
  <c r="L179"/>
  <c r="L169"/>
  <c r="L159"/>
  <c r="L415"/>
  <c r="M179"/>
  <c r="M169"/>
  <c r="M159"/>
  <c r="M415"/>
  <c r="N179"/>
  <c r="N169"/>
  <c r="N159"/>
  <c r="N415"/>
  <c r="O179"/>
  <c r="O169"/>
  <c r="O159"/>
  <c r="O415"/>
  <c r="P179"/>
  <c r="P169"/>
  <c r="P159"/>
  <c r="P415"/>
  <c r="Q179"/>
  <c r="Q169"/>
  <c r="Q159"/>
  <c r="Q415"/>
  <c r="R179"/>
  <c r="R169"/>
  <c r="R159"/>
  <c r="R415"/>
  <c r="S179"/>
  <c r="S169"/>
  <c r="S159"/>
  <c r="S415"/>
  <c r="T179"/>
  <c r="T169"/>
  <c r="T159"/>
  <c r="T415"/>
  <c r="U179"/>
  <c r="U169"/>
  <c r="U159"/>
  <c r="U415"/>
  <c r="V179"/>
  <c r="V169"/>
  <c r="V159"/>
  <c r="V415"/>
  <c r="W179"/>
  <c r="W169"/>
  <c r="W159"/>
  <c r="W415"/>
  <c r="X179"/>
  <c r="X169"/>
  <c r="X159"/>
  <c r="X415"/>
  <c r="Y179"/>
  <c r="Y169"/>
  <c r="Y159"/>
  <c r="Y415"/>
  <c r="Z179"/>
  <c r="Z169"/>
  <c r="Z159"/>
  <c r="Z415"/>
  <c r="AA179"/>
  <c r="AA169"/>
  <c r="AA159"/>
  <c r="AA415"/>
  <c r="AB179"/>
  <c r="AB169"/>
  <c r="AB159"/>
  <c r="AB415"/>
  <c r="AC179"/>
  <c r="AC169"/>
  <c r="AC159"/>
  <c r="AC415"/>
  <c r="AD179"/>
  <c r="AD169"/>
  <c r="AD159"/>
  <c r="AD415"/>
  <c r="AE179"/>
  <c r="AE169"/>
  <c r="AE159"/>
  <c r="AE415"/>
  <c r="AF179"/>
  <c r="AF169"/>
  <c r="AF159"/>
  <c r="AF415"/>
  <c r="AG179"/>
  <c r="AG169"/>
  <c r="AG159"/>
  <c r="AG415"/>
  <c r="AH179"/>
  <c r="AH169"/>
  <c r="AH159"/>
  <c r="AH415"/>
  <c r="AI179"/>
  <c r="AI169"/>
  <c r="AI159"/>
  <c r="AI415"/>
  <c r="AJ179"/>
  <c r="AJ169"/>
  <c r="AJ159"/>
  <c r="AJ415"/>
  <c r="AK179"/>
  <c r="AK169"/>
  <c r="AK159"/>
  <c r="AK415"/>
  <c r="AL179"/>
  <c r="AL169"/>
  <c r="AL159"/>
  <c r="AL415"/>
  <c r="AM179"/>
  <c r="AM169"/>
  <c r="AM159"/>
  <c r="AM415"/>
  <c r="AN179"/>
  <c r="AN169"/>
  <c r="AN159"/>
  <c r="AN415"/>
  <c r="AO179"/>
  <c r="AO169"/>
  <c r="AO159"/>
  <c r="AO415"/>
  <c r="AP179"/>
  <c r="AP169"/>
  <c r="AP159"/>
  <c r="AP415"/>
  <c r="AQ179"/>
  <c r="AQ169"/>
  <c r="AQ159"/>
  <c r="AQ415"/>
  <c r="AR179"/>
  <c r="AR169"/>
  <c r="AR159"/>
  <c r="AR415"/>
  <c r="AS179"/>
  <c r="AS169"/>
  <c r="AS159"/>
  <c r="AS415"/>
  <c r="AT179"/>
  <c r="AT169"/>
  <c r="AT159"/>
  <c r="AT415"/>
  <c r="AU179"/>
  <c r="AU169"/>
  <c r="AU159"/>
  <c r="AU415"/>
  <c r="AV179"/>
  <c r="AV169"/>
  <c r="AV159"/>
  <c r="AV415"/>
  <c r="AW179"/>
  <c r="AW169"/>
  <c r="AW159"/>
  <c r="AW415"/>
  <c r="AX179"/>
  <c r="AX169"/>
  <c r="AX159"/>
  <c r="AX415"/>
  <c r="AY179"/>
  <c r="AY169"/>
  <c r="AY159"/>
  <c r="AY415"/>
  <c r="AZ179"/>
  <c r="AZ169"/>
  <c r="AZ159"/>
  <c r="AZ415"/>
  <c r="BA179"/>
  <c r="BA169"/>
  <c r="BA159"/>
  <c r="BA415"/>
  <c r="BB179"/>
  <c r="BB169"/>
  <c r="BB159"/>
  <c r="BB415"/>
  <c r="BC179"/>
  <c r="BC169"/>
  <c r="BC159"/>
  <c r="BC415"/>
  <c r="BD179"/>
  <c r="BD169"/>
  <c r="BD159"/>
  <c r="BD415"/>
  <c r="BE179"/>
  <c r="BE169"/>
  <c r="BE159"/>
  <c r="BE415"/>
  <c r="BF179"/>
  <c r="BF169"/>
  <c r="BF159"/>
  <c r="BF415"/>
  <c r="BG179"/>
  <c r="BG169"/>
  <c r="BG159"/>
  <c r="BG415"/>
  <c r="BH179"/>
  <c r="BH169"/>
  <c r="BH159"/>
  <c r="BH415"/>
  <c r="I180"/>
  <c r="I170"/>
  <c r="I160"/>
  <c r="I416"/>
  <c r="J180"/>
  <c r="J170"/>
  <c r="J160"/>
  <c r="J416"/>
  <c r="K180"/>
  <c r="K170"/>
  <c r="K160"/>
  <c r="K416"/>
  <c r="L180"/>
  <c r="L170"/>
  <c r="L160"/>
  <c r="L416"/>
  <c r="M180"/>
  <c r="M170"/>
  <c r="M160"/>
  <c r="M416"/>
  <c r="N180"/>
  <c r="N170"/>
  <c r="N160"/>
  <c r="N416"/>
  <c r="O180"/>
  <c r="O170"/>
  <c r="O160"/>
  <c r="O416"/>
  <c r="P180"/>
  <c r="P170"/>
  <c r="P160"/>
  <c r="P416"/>
  <c r="Q180"/>
  <c r="Q170"/>
  <c r="Q160"/>
  <c r="Q416"/>
  <c r="R180"/>
  <c r="R170"/>
  <c r="R160"/>
  <c r="R416"/>
  <c r="S180"/>
  <c r="S170"/>
  <c r="S160"/>
  <c r="S416"/>
  <c r="T180"/>
  <c r="T170"/>
  <c r="T160"/>
  <c r="T416"/>
  <c r="U180"/>
  <c r="U170"/>
  <c r="U160"/>
  <c r="U416"/>
  <c r="V180"/>
  <c r="V170"/>
  <c r="V160"/>
  <c r="V416"/>
  <c r="W180"/>
  <c r="W170"/>
  <c r="W160"/>
  <c r="W416"/>
  <c r="X180"/>
  <c r="X170"/>
  <c r="X160"/>
  <c r="X416"/>
  <c r="Y180"/>
  <c r="Y170"/>
  <c r="Y160"/>
  <c r="Y416"/>
  <c r="Z180"/>
  <c r="Z170"/>
  <c r="Z160"/>
  <c r="Z416"/>
  <c r="AA180"/>
  <c r="AA170"/>
  <c r="AA160"/>
  <c r="AA416"/>
  <c r="AB180"/>
  <c r="AB170"/>
  <c r="AB160"/>
  <c r="AB416"/>
  <c r="AC180"/>
  <c r="AC170"/>
  <c r="AC160"/>
  <c r="AC416"/>
  <c r="AD180"/>
  <c r="AD170"/>
  <c r="AD160"/>
  <c r="AD416"/>
  <c r="AE180"/>
  <c r="AE170"/>
  <c r="AE160"/>
  <c r="AE416"/>
  <c r="AF180"/>
  <c r="AF170"/>
  <c r="AF160"/>
  <c r="AF416"/>
  <c r="AG180"/>
  <c r="AG170"/>
  <c r="AG160"/>
  <c r="AG416"/>
  <c r="AH180"/>
  <c r="AH170"/>
  <c r="AH160"/>
  <c r="AH416"/>
  <c r="AI180"/>
  <c r="AI170"/>
  <c r="AI160"/>
  <c r="AI416"/>
  <c r="AJ180"/>
  <c r="AJ170"/>
  <c r="AJ160"/>
  <c r="AJ416"/>
  <c r="AK180"/>
  <c r="AK170"/>
  <c r="AK160"/>
  <c r="AK416"/>
  <c r="AL180"/>
  <c r="AL170"/>
  <c r="AL160"/>
  <c r="AL416"/>
  <c r="AM180"/>
  <c r="AM170"/>
  <c r="AM160"/>
  <c r="AM416"/>
  <c r="AN180"/>
  <c r="AN170"/>
  <c r="AN160"/>
  <c r="AN416"/>
  <c r="AO180"/>
  <c r="AO170"/>
  <c r="AO160"/>
  <c r="AO416"/>
  <c r="AP180"/>
  <c r="AP170"/>
  <c r="AP160"/>
  <c r="AP416"/>
  <c r="AQ180"/>
  <c r="AQ170"/>
  <c r="AQ160"/>
  <c r="AQ416"/>
  <c r="AR180"/>
  <c r="AR170"/>
  <c r="AR160"/>
  <c r="AR416"/>
  <c r="AS180"/>
  <c r="AS170"/>
  <c r="AS160"/>
  <c r="AS416"/>
  <c r="AT180"/>
  <c r="AT170"/>
  <c r="AT160"/>
  <c r="AT416"/>
  <c r="AU180"/>
  <c r="AU170"/>
  <c r="AU160"/>
  <c r="AU416"/>
  <c r="AV180"/>
  <c r="AV170"/>
  <c r="AV160"/>
  <c r="AV416"/>
  <c r="AW180"/>
  <c r="AW170"/>
  <c r="AW160"/>
  <c r="AW416"/>
  <c r="AX180"/>
  <c r="AX170"/>
  <c r="AX160"/>
  <c r="AX416"/>
  <c r="AY180"/>
  <c r="AY170"/>
  <c r="AY160"/>
  <c r="AY416"/>
  <c r="AZ180"/>
  <c r="AZ170"/>
  <c r="AZ160"/>
  <c r="AZ416"/>
  <c r="BA180"/>
  <c r="BA170"/>
  <c r="BA160"/>
  <c r="BA416"/>
  <c r="BB180"/>
  <c r="BB170"/>
  <c r="BB160"/>
  <c r="BB416"/>
  <c r="BC180"/>
  <c r="BC170"/>
  <c r="BC160"/>
  <c r="BC416"/>
  <c r="BD180"/>
  <c r="BD170"/>
  <c r="BD160"/>
  <c r="BD416"/>
  <c r="BE180"/>
  <c r="BE170"/>
  <c r="BE160"/>
  <c r="BE416"/>
  <c r="BF180"/>
  <c r="BF170"/>
  <c r="BF160"/>
  <c r="BF416"/>
  <c r="BG180"/>
  <c r="BG170"/>
  <c r="BG160"/>
  <c r="BG416"/>
  <c r="BH180"/>
  <c r="BH170"/>
  <c r="BH160"/>
  <c r="BH416"/>
  <c r="I181"/>
  <c r="I171"/>
  <c r="I161"/>
  <c r="I417"/>
  <c r="J181"/>
  <c r="J171"/>
  <c r="J161"/>
  <c r="J417"/>
  <c r="K181"/>
  <c r="K171"/>
  <c r="K161"/>
  <c r="K417"/>
  <c r="L181"/>
  <c r="L171"/>
  <c r="L161"/>
  <c r="L417"/>
  <c r="M181"/>
  <c r="M171"/>
  <c r="M161"/>
  <c r="M417"/>
  <c r="N181"/>
  <c r="N171"/>
  <c r="N161"/>
  <c r="N417"/>
  <c r="O181"/>
  <c r="O171"/>
  <c r="O161"/>
  <c r="O417"/>
  <c r="P181"/>
  <c r="P171"/>
  <c r="P161"/>
  <c r="P417"/>
  <c r="Q181"/>
  <c r="Q171"/>
  <c r="Q161"/>
  <c r="Q417"/>
  <c r="R181"/>
  <c r="R171"/>
  <c r="R161"/>
  <c r="R417"/>
  <c r="S181"/>
  <c r="S171"/>
  <c r="S161"/>
  <c r="S417"/>
  <c r="T181"/>
  <c r="T171"/>
  <c r="T161"/>
  <c r="T417"/>
  <c r="U181"/>
  <c r="U171"/>
  <c r="U161"/>
  <c r="U417"/>
  <c r="V181"/>
  <c r="V171"/>
  <c r="V161"/>
  <c r="V417"/>
  <c r="W181"/>
  <c r="W171"/>
  <c r="W161"/>
  <c r="W417"/>
  <c r="X181"/>
  <c r="X171"/>
  <c r="X161"/>
  <c r="X417"/>
  <c r="Y181"/>
  <c r="Y171"/>
  <c r="Y161"/>
  <c r="Y417"/>
  <c r="Z181"/>
  <c r="Z171"/>
  <c r="Z161"/>
  <c r="Z417"/>
  <c r="AA181"/>
  <c r="AA171"/>
  <c r="AA161"/>
  <c r="AA417"/>
  <c r="AB181"/>
  <c r="AB171"/>
  <c r="AB161"/>
  <c r="AB417"/>
  <c r="AC181"/>
  <c r="AC171"/>
  <c r="AC161"/>
  <c r="AC417"/>
  <c r="AD181"/>
  <c r="AD171"/>
  <c r="AD161"/>
  <c r="AD417"/>
  <c r="AE181"/>
  <c r="AE171"/>
  <c r="AE161"/>
  <c r="AE417"/>
  <c r="AF181"/>
  <c r="AF171"/>
  <c r="AF161"/>
  <c r="AF417"/>
  <c r="AG181"/>
  <c r="AG171"/>
  <c r="AG161"/>
  <c r="AG417"/>
  <c r="AH181"/>
  <c r="AH171"/>
  <c r="AH161"/>
  <c r="AH417"/>
  <c r="AI181"/>
  <c r="AI171"/>
  <c r="AI161"/>
  <c r="AI417"/>
  <c r="AJ181"/>
  <c r="AJ171"/>
  <c r="AJ161"/>
  <c r="AJ417"/>
  <c r="AK181"/>
  <c r="AK171"/>
  <c r="AK161"/>
  <c r="AK417"/>
  <c r="AL181"/>
  <c r="AL171"/>
  <c r="AL161"/>
  <c r="AL417"/>
  <c r="AM181"/>
  <c r="AM171"/>
  <c r="AM161"/>
  <c r="AM417"/>
  <c r="AN181"/>
  <c r="AN171"/>
  <c r="AN161"/>
  <c r="AN417"/>
  <c r="AO181"/>
  <c r="AO171"/>
  <c r="AO161"/>
  <c r="AO417"/>
  <c r="AP181"/>
  <c r="AP171"/>
  <c r="AP161"/>
  <c r="AP417"/>
  <c r="AQ181"/>
  <c r="AQ171"/>
  <c r="AQ161"/>
  <c r="AQ417"/>
  <c r="AR181"/>
  <c r="AR171"/>
  <c r="AR161"/>
  <c r="AR417"/>
  <c r="AS181"/>
  <c r="AS171"/>
  <c r="AS161"/>
  <c r="AS417"/>
  <c r="AT181"/>
  <c r="AT171"/>
  <c r="AT161"/>
  <c r="AT417"/>
  <c r="AU181"/>
  <c r="AU171"/>
  <c r="AU161"/>
  <c r="AU417"/>
  <c r="AV181"/>
  <c r="AV171"/>
  <c r="AV161"/>
  <c r="AV417"/>
  <c r="AW181"/>
  <c r="AW171"/>
  <c r="AW161"/>
  <c r="AW417"/>
  <c r="AX181"/>
  <c r="AX171"/>
  <c r="AX161"/>
  <c r="AX417"/>
  <c r="AY181"/>
  <c r="AY171"/>
  <c r="AY161"/>
  <c r="AY417"/>
  <c r="AZ181"/>
  <c r="AZ171"/>
  <c r="AZ161"/>
  <c r="AZ417"/>
  <c r="BA181"/>
  <c r="BA171"/>
  <c r="BA161"/>
  <c r="BA417"/>
  <c r="BB181"/>
  <c r="BB171"/>
  <c r="BB161"/>
  <c r="BB417"/>
  <c r="BC181"/>
  <c r="BC171"/>
  <c r="BC161"/>
  <c r="BC417"/>
  <c r="BD181"/>
  <c r="BD171"/>
  <c r="BD161"/>
  <c r="BD417"/>
  <c r="BE181"/>
  <c r="BE171"/>
  <c r="BE161"/>
  <c r="BE417"/>
  <c r="BF181"/>
  <c r="BF171"/>
  <c r="BF161"/>
  <c r="BF417"/>
  <c r="BG181"/>
  <c r="BG171"/>
  <c r="BG161"/>
  <c r="BG417"/>
  <c r="BH181"/>
  <c r="BH171"/>
  <c r="BH161"/>
  <c r="BH417"/>
  <c r="I182"/>
  <c r="I172"/>
  <c r="I162"/>
  <c r="I418"/>
  <c r="J182"/>
  <c r="J172"/>
  <c r="J162"/>
  <c r="J418"/>
  <c r="K182"/>
  <c r="K172"/>
  <c r="K162"/>
  <c r="K418"/>
  <c r="L182"/>
  <c r="L172"/>
  <c r="L162"/>
  <c r="L418"/>
  <c r="M182"/>
  <c r="M172"/>
  <c r="M162"/>
  <c r="M418"/>
  <c r="N182"/>
  <c r="N172"/>
  <c r="N162"/>
  <c r="N418"/>
  <c r="O182"/>
  <c r="O172"/>
  <c r="O162"/>
  <c r="O418"/>
  <c r="P182"/>
  <c r="P172"/>
  <c r="P162"/>
  <c r="P418"/>
  <c r="Q182"/>
  <c r="Q172"/>
  <c r="Q162"/>
  <c r="Q418"/>
  <c r="R182"/>
  <c r="R172"/>
  <c r="R162"/>
  <c r="R418"/>
  <c r="S182"/>
  <c r="S172"/>
  <c r="S162"/>
  <c r="S418"/>
  <c r="T182"/>
  <c r="T172"/>
  <c r="T162"/>
  <c r="T418"/>
  <c r="U182"/>
  <c r="U172"/>
  <c r="U162"/>
  <c r="U418"/>
  <c r="V182"/>
  <c r="V172"/>
  <c r="V162"/>
  <c r="V418"/>
  <c r="W182"/>
  <c r="W172"/>
  <c r="W162"/>
  <c r="W418"/>
  <c r="X182"/>
  <c r="X172"/>
  <c r="X162"/>
  <c r="X418"/>
  <c r="Y182"/>
  <c r="Y172"/>
  <c r="Y162"/>
  <c r="Y418"/>
  <c r="Z182"/>
  <c r="Z172"/>
  <c r="Z162"/>
  <c r="Z418"/>
  <c r="AA182"/>
  <c r="AA172"/>
  <c r="AA162"/>
  <c r="AA418"/>
  <c r="AB182"/>
  <c r="AB172"/>
  <c r="AB162"/>
  <c r="AB418"/>
  <c r="AC182"/>
  <c r="AC172"/>
  <c r="AC162"/>
  <c r="AC418"/>
  <c r="AD182"/>
  <c r="AD172"/>
  <c r="AD162"/>
  <c r="AD418"/>
  <c r="AE182"/>
  <c r="AE172"/>
  <c r="AE162"/>
  <c r="AE418"/>
  <c r="AF182"/>
  <c r="AF172"/>
  <c r="AF162"/>
  <c r="AF418"/>
  <c r="AG182"/>
  <c r="AG172"/>
  <c r="AG162"/>
  <c r="AG418"/>
  <c r="AH182"/>
  <c r="AH172"/>
  <c r="AH162"/>
  <c r="AH418"/>
  <c r="AI182"/>
  <c r="AI172"/>
  <c r="AI162"/>
  <c r="AI418"/>
  <c r="AJ182"/>
  <c r="AJ172"/>
  <c r="AJ162"/>
  <c r="AJ418"/>
  <c r="AK182"/>
  <c r="AK172"/>
  <c r="AK162"/>
  <c r="AK418"/>
  <c r="AL182"/>
  <c r="AL172"/>
  <c r="AL162"/>
  <c r="AL418"/>
  <c r="AM182"/>
  <c r="AM172"/>
  <c r="AM162"/>
  <c r="AM418"/>
  <c r="AN182"/>
  <c r="AN172"/>
  <c r="AN162"/>
  <c r="AN418"/>
  <c r="AO182"/>
  <c r="AO172"/>
  <c r="AO162"/>
  <c r="AO418"/>
  <c r="AP182"/>
  <c r="AP172"/>
  <c r="AP162"/>
  <c r="AP418"/>
  <c r="AQ182"/>
  <c r="AQ172"/>
  <c r="AQ162"/>
  <c r="AQ418"/>
  <c r="AR182"/>
  <c r="AR172"/>
  <c r="AR162"/>
  <c r="AR418"/>
  <c r="AS182"/>
  <c r="AS172"/>
  <c r="AS162"/>
  <c r="AS418"/>
  <c r="AT182"/>
  <c r="AT172"/>
  <c r="AT162"/>
  <c r="AT418"/>
  <c r="AU182"/>
  <c r="AU172"/>
  <c r="AU162"/>
  <c r="AU418"/>
  <c r="AV182"/>
  <c r="AV172"/>
  <c r="AV162"/>
  <c r="AV418"/>
  <c r="AW182"/>
  <c r="AW172"/>
  <c r="AW162"/>
  <c r="AW418"/>
  <c r="AX182"/>
  <c r="AX172"/>
  <c r="AX162"/>
  <c r="AX418"/>
  <c r="AY182"/>
  <c r="AY172"/>
  <c r="AY162"/>
  <c r="AY418"/>
  <c r="AZ182"/>
  <c r="AZ172"/>
  <c r="AZ162"/>
  <c r="AZ418"/>
  <c r="BA182"/>
  <c r="BA172"/>
  <c r="BA162"/>
  <c r="BA418"/>
  <c r="BB182"/>
  <c r="BB172"/>
  <c r="BB162"/>
  <c r="BB418"/>
  <c r="BC182"/>
  <c r="BC172"/>
  <c r="BC162"/>
  <c r="BC418"/>
  <c r="BD182"/>
  <c r="BD172"/>
  <c r="BD162"/>
  <c r="BD418"/>
  <c r="BE182"/>
  <c r="BE172"/>
  <c r="BE162"/>
  <c r="BE418"/>
  <c r="BF182"/>
  <c r="BF172"/>
  <c r="BF162"/>
  <c r="BF418"/>
  <c r="BG182"/>
  <c r="BG172"/>
  <c r="BG162"/>
  <c r="BG418"/>
  <c r="BH182"/>
  <c r="BH172"/>
  <c r="BH162"/>
  <c r="BH418"/>
  <c r="I183"/>
  <c r="I173"/>
  <c r="I163"/>
  <c r="I419"/>
  <c r="J183"/>
  <c r="J173"/>
  <c r="J163"/>
  <c r="J419"/>
  <c r="K183"/>
  <c r="K173"/>
  <c r="K163"/>
  <c r="K419"/>
  <c r="L183"/>
  <c r="L173"/>
  <c r="L163"/>
  <c r="L419"/>
  <c r="M183"/>
  <c r="M173"/>
  <c r="M163"/>
  <c r="M419"/>
  <c r="N183"/>
  <c r="N173"/>
  <c r="N163"/>
  <c r="N419"/>
  <c r="O183"/>
  <c r="O173"/>
  <c r="O163"/>
  <c r="O419"/>
  <c r="P183"/>
  <c r="P173"/>
  <c r="P163"/>
  <c r="P419"/>
  <c r="Q183"/>
  <c r="Q173"/>
  <c r="Q163"/>
  <c r="Q419"/>
  <c r="R183"/>
  <c r="R173"/>
  <c r="R163"/>
  <c r="R419"/>
  <c r="S183"/>
  <c r="S173"/>
  <c r="S163"/>
  <c r="S419"/>
  <c r="T183"/>
  <c r="T173"/>
  <c r="T163"/>
  <c r="T419"/>
  <c r="U183"/>
  <c r="U173"/>
  <c r="U163"/>
  <c r="U419"/>
  <c r="V183"/>
  <c r="V173"/>
  <c r="V163"/>
  <c r="V419"/>
  <c r="W183"/>
  <c r="W173"/>
  <c r="W163"/>
  <c r="W419"/>
  <c r="X183"/>
  <c r="X173"/>
  <c r="X163"/>
  <c r="X419"/>
  <c r="Y183"/>
  <c r="Y173"/>
  <c r="Y163"/>
  <c r="Y419"/>
  <c r="Z183"/>
  <c r="Z173"/>
  <c r="Z163"/>
  <c r="Z419"/>
  <c r="AA183"/>
  <c r="AA173"/>
  <c r="AA163"/>
  <c r="AA419"/>
  <c r="AB183"/>
  <c r="AB173"/>
  <c r="AB163"/>
  <c r="AB419"/>
  <c r="AC183"/>
  <c r="AC173"/>
  <c r="AC163"/>
  <c r="AC419"/>
  <c r="AD183"/>
  <c r="AD173"/>
  <c r="AD163"/>
  <c r="AD419"/>
  <c r="AE183"/>
  <c r="AE173"/>
  <c r="AE163"/>
  <c r="AE419"/>
  <c r="AF183"/>
  <c r="AF173"/>
  <c r="AF163"/>
  <c r="AF419"/>
  <c r="AG183"/>
  <c r="AG173"/>
  <c r="AG163"/>
  <c r="AG419"/>
  <c r="AH183"/>
  <c r="AH173"/>
  <c r="AH163"/>
  <c r="AH419"/>
  <c r="AI183"/>
  <c r="AI173"/>
  <c r="AI163"/>
  <c r="AI419"/>
  <c r="AJ183"/>
  <c r="AJ173"/>
  <c r="AJ163"/>
  <c r="AJ419"/>
  <c r="AK183"/>
  <c r="AK173"/>
  <c r="AK163"/>
  <c r="AK419"/>
  <c r="AL183"/>
  <c r="AL173"/>
  <c r="AL163"/>
  <c r="AL419"/>
  <c r="AM183"/>
  <c r="AM173"/>
  <c r="AM163"/>
  <c r="AM419"/>
  <c r="AN183"/>
  <c r="AN173"/>
  <c r="AN163"/>
  <c r="AN419"/>
  <c r="AO183"/>
  <c r="AO173"/>
  <c r="AO163"/>
  <c r="AO419"/>
  <c r="AP183"/>
  <c r="AP173"/>
  <c r="AP163"/>
  <c r="AP419"/>
  <c r="AQ183"/>
  <c r="AQ173"/>
  <c r="AQ163"/>
  <c r="AQ419"/>
  <c r="AR183"/>
  <c r="AR173"/>
  <c r="AR163"/>
  <c r="AR419"/>
  <c r="AS183"/>
  <c r="AS173"/>
  <c r="AS163"/>
  <c r="AS419"/>
  <c r="AT183"/>
  <c r="AT173"/>
  <c r="AT163"/>
  <c r="AT419"/>
  <c r="AU183"/>
  <c r="AU173"/>
  <c r="AU163"/>
  <c r="AU419"/>
  <c r="AV183"/>
  <c r="AV173"/>
  <c r="AV163"/>
  <c r="AV419"/>
  <c r="AW183"/>
  <c r="AW173"/>
  <c r="AW163"/>
  <c r="AW419"/>
  <c r="AX183"/>
  <c r="AX173"/>
  <c r="AX163"/>
  <c r="AX419"/>
  <c r="AY183"/>
  <c r="AY173"/>
  <c r="AY163"/>
  <c r="AY419"/>
  <c r="AZ183"/>
  <c r="AZ173"/>
  <c r="AZ163"/>
  <c r="AZ419"/>
  <c r="BA183"/>
  <c r="BA173"/>
  <c r="BA163"/>
  <c r="BA419"/>
  <c r="BB183"/>
  <c r="BB173"/>
  <c r="BB163"/>
  <c r="BB419"/>
  <c r="BC183"/>
  <c r="BC173"/>
  <c r="BC163"/>
  <c r="BC419"/>
  <c r="BD183"/>
  <c r="BD173"/>
  <c r="BD163"/>
  <c r="BD419"/>
  <c r="BE183"/>
  <c r="BE173"/>
  <c r="BE163"/>
  <c r="BE419"/>
  <c r="BF183"/>
  <c r="BF173"/>
  <c r="BF163"/>
  <c r="BF419"/>
  <c r="BG183"/>
  <c r="BG173"/>
  <c r="BG163"/>
  <c r="BG419"/>
  <c r="BH183"/>
  <c r="BH173"/>
  <c r="BH163"/>
  <c r="BH419"/>
  <c r="I184"/>
  <c r="I174"/>
  <c r="I164"/>
  <c r="I420"/>
  <c r="J184"/>
  <c r="J174"/>
  <c r="J164"/>
  <c r="J420"/>
  <c r="K184"/>
  <c r="K174"/>
  <c r="K164"/>
  <c r="K420"/>
  <c r="L184"/>
  <c r="L174"/>
  <c r="L164"/>
  <c r="L420"/>
  <c r="M184"/>
  <c r="M174"/>
  <c r="M164"/>
  <c r="M420"/>
  <c r="N184"/>
  <c r="N174"/>
  <c r="N164"/>
  <c r="N420"/>
  <c r="O184"/>
  <c r="O174"/>
  <c r="O164"/>
  <c r="O420"/>
  <c r="P184"/>
  <c r="P174"/>
  <c r="P164"/>
  <c r="P420"/>
  <c r="Q184"/>
  <c r="Q174"/>
  <c r="Q164"/>
  <c r="Q420"/>
  <c r="R184"/>
  <c r="R174"/>
  <c r="R164"/>
  <c r="R420"/>
  <c r="S184"/>
  <c r="S174"/>
  <c r="S164"/>
  <c r="S420"/>
  <c r="T184"/>
  <c r="T174"/>
  <c r="T164"/>
  <c r="T420"/>
  <c r="U184"/>
  <c r="U174"/>
  <c r="U164"/>
  <c r="U420"/>
  <c r="V184"/>
  <c r="V174"/>
  <c r="V164"/>
  <c r="V420"/>
  <c r="W184"/>
  <c r="W174"/>
  <c r="W164"/>
  <c r="W420"/>
  <c r="X184"/>
  <c r="X174"/>
  <c r="X164"/>
  <c r="X420"/>
  <c r="Y184"/>
  <c r="Y174"/>
  <c r="Y164"/>
  <c r="Y420"/>
  <c r="Z184"/>
  <c r="Z174"/>
  <c r="Z164"/>
  <c r="Z420"/>
  <c r="AA184"/>
  <c r="AA174"/>
  <c r="AA164"/>
  <c r="AA420"/>
  <c r="AB184"/>
  <c r="AB174"/>
  <c r="AB164"/>
  <c r="AB420"/>
  <c r="AC184"/>
  <c r="AC174"/>
  <c r="AC164"/>
  <c r="AC420"/>
  <c r="AD184"/>
  <c r="AD174"/>
  <c r="AD164"/>
  <c r="AD420"/>
  <c r="AE184"/>
  <c r="AE174"/>
  <c r="AE164"/>
  <c r="AE420"/>
  <c r="AF184"/>
  <c r="AF174"/>
  <c r="AF164"/>
  <c r="AF420"/>
  <c r="AG184"/>
  <c r="AG174"/>
  <c r="AG164"/>
  <c r="AG420"/>
  <c r="AH184"/>
  <c r="AH174"/>
  <c r="AH164"/>
  <c r="AH420"/>
  <c r="AI184"/>
  <c r="AI174"/>
  <c r="AI164"/>
  <c r="AI420"/>
  <c r="AJ184"/>
  <c r="AJ174"/>
  <c r="AJ164"/>
  <c r="AJ420"/>
  <c r="AK184"/>
  <c r="AK174"/>
  <c r="AK164"/>
  <c r="AK420"/>
  <c r="AL184"/>
  <c r="AL174"/>
  <c r="AL164"/>
  <c r="AL420"/>
  <c r="AM184"/>
  <c r="AM174"/>
  <c r="AM164"/>
  <c r="AM420"/>
  <c r="AN184"/>
  <c r="AN174"/>
  <c r="AN164"/>
  <c r="AN420"/>
  <c r="AO184"/>
  <c r="AO174"/>
  <c r="AO164"/>
  <c r="AO420"/>
  <c r="AP184"/>
  <c r="AP174"/>
  <c r="AP164"/>
  <c r="AP420"/>
  <c r="AQ184"/>
  <c r="AQ174"/>
  <c r="AQ164"/>
  <c r="AQ420"/>
  <c r="AR184"/>
  <c r="AR174"/>
  <c r="AR164"/>
  <c r="AR420"/>
  <c r="AS184"/>
  <c r="AS174"/>
  <c r="AS164"/>
  <c r="AS420"/>
  <c r="AT184"/>
  <c r="AT174"/>
  <c r="AT164"/>
  <c r="AT420"/>
  <c r="AU184"/>
  <c r="AU174"/>
  <c r="AU164"/>
  <c r="AU420"/>
  <c r="AV184"/>
  <c r="AV174"/>
  <c r="AV164"/>
  <c r="AV420"/>
  <c r="AW184"/>
  <c r="AW174"/>
  <c r="AW164"/>
  <c r="AW420"/>
  <c r="AX184"/>
  <c r="AX174"/>
  <c r="AX164"/>
  <c r="AX420"/>
  <c r="AY184"/>
  <c r="AY174"/>
  <c r="AY164"/>
  <c r="AY420"/>
  <c r="AZ184"/>
  <c r="AZ174"/>
  <c r="AZ164"/>
  <c r="AZ420"/>
  <c r="BA184"/>
  <c r="BA174"/>
  <c r="BA164"/>
  <c r="BA420"/>
  <c r="BB184"/>
  <c r="BB174"/>
  <c r="BB164"/>
  <c r="BB420"/>
  <c r="BC184"/>
  <c r="BC174"/>
  <c r="BC164"/>
  <c r="BC420"/>
  <c r="BD184"/>
  <c r="BD174"/>
  <c r="BD164"/>
  <c r="BD420"/>
  <c r="BE184"/>
  <c r="BE174"/>
  <c r="BE164"/>
  <c r="BE420"/>
  <c r="BF184"/>
  <c r="BF174"/>
  <c r="BF164"/>
  <c r="BF420"/>
  <c r="BG184"/>
  <c r="BG174"/>
  <c r="BG164"/>
  <c r="BG420"/>
  <c r="BH184"/>
  <c r="BH174"/>
  <c r="BH164"/>
  <c r="BH420"/>
  <c r="B445"/>
  <c r="B444"/>
  <c r="B443"/>
  <c r="B442"/>
  <c r="B441"/>
  <c r="B440"/>
  <c r="B439"/>
  <c r="B438"/>
  <c r="B437"/>
  <c r="B436"/>
  <c r="B433"/>
  <c r="B432"/>
  <c r="B431"/>
  <c r="B430"/>
  <c r="B429"/>
  <c r="B428"/>
  <c r="B427"/>
  <c r="B426"/>
  <c r="B425"/>
  <c r="B424"/>
  <c r="B422"/>
  <c r="B421"/>
  <c r="B420"/>
  <c r="B419"/>
  <c r="B418"/>
  <c r="B417"/>
  <c r="B416"/>
  <c r="B415"/>
  <c r="B414"/>
  <c r="B413"/>
  <c r="BH412"/>
  <c r="BG412"/>
  <c r="BF412"/>
  <c r="BE412"/>
  <c r="BD412"/>
  <c r="BC412"/>
  <c r="BB412"/>
  <c r="BA412"/>
  <c r="AZ412"/>
  <c r="AY412"/>
  <c r="AX412"/>
  <c r="AW412"/>
  <c r="AV412"/>
  <c r="AU412"/>
  <c r="AT412"/>
  <c r="AS412"/>
  <c r="AR412"/>
  <c r="AQ412"/>
  <c r="AP412"/>
  <c r="AO412"/>
  <c r="AN412"/>
  <c r="AM412"/>
  <c r="AL412"/>
  <c r="AK412"/>
  <c r="AJ412"/>
  <c r="AI412"/>
  <c r="AH412"/>
  <c r="AG412"/>
  <c r="AF412"/>
  <c r="AE412"/>
  <c r="AD412"/>
  <c r="AC412"/>
  <c r="AB412"/>
  <c r="AA412"/>
  <c r="Z412"/>
  <c r="Y412"/>
  <c r="X412"/>
  <c r="W412"/>
  <c r="V412"/>
  <c r="U412"/>
  <c r="T412"/>
  <c r="S412"/>
  <c r="R412"/>
  <c r="Q412"/>
  <c r="P412"/>
  <c r="O412"/>
  <c r="N412"/>
  <c r="M412"/>
  <c r="L412"/>
  <c r="K412"/>
  <c r="J412"/>
  <c r="I412"/>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166"/>
  <c r="B165"/>
  <c r="B164"/>
  <c r="B163"/>
  <c r="B162"/>
  <c r="B161"/>
  <c r="B160"/>
  <c r="B159"/>
  <c r="B158"/>
  <c r="B157"/>
  <c r="BH156"/>
  <c r="BG156"/>
  <c r="BF156"/>
  <c r="BE156"/>
  <c r="BD156"/>
  <c r="BC156"/>
  <c r="BB156"/>
  <c r="BA156"/>
  <c r="AZ156"/>
  <c r="AY156"/>
  <c r="AX156"/>
  <c r="AW156"/>
  <c r="AV156"/>
  <c r="AU156"/>
  <c r="AT156"/>
  <c r="AS156"/>
  <c r="AR156"/>
  <c r="AQ156"/>
  <c r="AP156"/>
  <c r="AO156"/>
  <c r="AN156"/>
  <c r="AM156"/>
  <c r="AL156"/>
  <c r="AK156"/>
  <c r="AJ156"/>
  <c r="AI156"/>
  <c r="AH156"/>
  <c r="AG156"/>
  <c r="AF156"/>
  <c r="AE156"/>
  <c r="AD156"/>
  <c r="AC156"/>
  <c r="AB156"/>
  <c r="AA156"/>
  <c r="Z156"/>
  <c r="Y156"/>
  <c r="X156"/>
  <c r="W156"/>
  <c r="V156"/>
  <c r="U156"/>
  <c r="T156"/>
  <c r="S156"/>
  <c r="R156"/>
  <c r="Q156"/>
  <c r="P156"/>
  <c r="O156"/>
  <c r="N156"/>
  <c r="M156"/>
  <c r="L156"/>
  <c r="K156"/>
  <c r="J156"/>
  <c r="I156"/>
  <c r="AM25"/>
  <c r="BH25"/>
  <c r="BG25"/>
  <c r="BF25"/>
  <c r="BE25"/>
  <c r="BD25"/>
  <c r="BC25"/>
  <c r="BB25"/>
  <c r="BA25"/>
  <c r="AX25"/>
  <c r="AZ25"/>
  <c r="AY25"/>
  <c r="AW25"/>
  <c r="AV25"/>
  <c r="AU25"/>
  <c r="AT25"/>
  <c r="AS25"/>
  <c r="AR25"/>
  <c r="AQ25"/>
  <c r="AP25"/>
  <c r="AO25"/>
  <c r="AN25"/>
  <c r="AL25"/>
  <c r="AK25"/>
  <c r="AJ25"/>
  <c r="AI25"/>
  <c r="AH25"/>
  <c r="AG25"/>
  <c r="AF25"/>
  <c r="AE25"/>
  <c r="AD25"/>
  <c r="AC25"/>
  <c r="AB25"/>
  <c r="AA25"/>
  <c r="Z25"/>
  <c r="Y25"/>
  <c r="X25"/>
  <c r="W25"/>
  <c r="V25"/>
  <c r="U25"/>
  <c r="T25"/>
  <c r="S25"/>
  <c r="R25"/>
  <c r="Q25"/>
  <c r="P25"/>
  <c r="O25"/>
  <c r="N25"/>
  <c r="M25"/>
  <c r="L25"/>
  <c r="K25"/>
  <c r="J25"/>
  <c r="I25"/>
  <c r="C15"/>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C443"/>
  <c r="H443"/>
  <c r="C14"/>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C442"/>
  <c r="H442"/>
  <c r="C13"/>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C441"/>
  <c r="H441"/>
  <c r="C12"/>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C440"/>
  <c r="H440"/>
  <c r="C11"/>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C439"/>
  <c r="H439"/>
  <c r="C10"/>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C438"/>
  <c r="H438"/>
  <c r="C9"/>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C437"/>
  <c r="H437"/>
  <c r="C8"/>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C436"/>
  <c r="H436"/>
  <c r="C17"/>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C445"/>
  <c r="H445"/>
  <c r="C16"/>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C444"/>
  <c r="H444"/>
</calcChain>
</file>

<file path=xl/sharedStrings.xml><?xml version="1.0" encoding="utf-8"?>
<sst xmlns="http://schemas.openxmlformats.org/spreadsheetml/2006/main" count="429" uniqueCount="113">
  <si>
    <t>How it works: The start and end weeks of each phase for each project are calculated out combining the phase percentages from tab 3 - Projects with the project durations from tab 4 - Assignment. Alternate-half rounding is used to trap for any drifting resulting from repetitive rounding of 0.5 (this is pretty accurate but may still result in a bit of drift by up to one week, especially on very short projects). An "x" is then placed in the appropriate week slot, creating a Gantt chart of all projects.</t>
    <phoneticPr fontId="2" type="noConversion"/>
  </si>
  <si>
    <t>How it works: "Graph Summary" adds up the total resources for all projects per week. "Graph Data" creates a percentage of each resource type, based on the total resources of that type available. "Utilization Data" calculates, for the weeks when each resource type is working, by what percentage those resource types are over- or underutilized.</t>
    <phoneticPr fontId="2" type="noConversion"/>
  </si>
  <si>
    <t>This tab contains a printable version of your capacity plans to bring to meetings.</t>
    <phoneticPr fontId="2" type="noConversion"/>
  </si>
  <si>
    <t>How it works: The counts use a database sum of the total FTE's for all resource types on tab 2 - Resource Names.</t>
    <phoneticPr fontId="2" type="noConversion"/>
  </si>
  <si>
    <t>This tab contains all the formulae used to tabulate this workbook and is not meant for editing.</t>
    <phoneticPr fontId="2" type="noConversion"/>
  </si>
  <si>
    <t>Different tabs in this Workbook</t>
    <phoneticPr fontId="2" type="noConversion"/>
  </si>
  <si>
    <t>The following represents the various resource utilizations for 100% of projects in the project portfolio across a 52 week period. Excessive overutilization should be avoided to prevent resource burnout; additional resources are required. Excessively underutilized resources should be reassigned.</t>
    <phoneticPr fontId="2" type="noConversion"/>
  </si>
  <si>
    <t>Resource Type</t>
    <phoneticPr fontId="2" type="noConversion"/>
  </si>
  <si>
    <t>0.5?</t>
    <phoneticPr fontId="2" type="noConversion"/>
  </si>
  <si>
    <t>Dir.</t>
    <phoneticPr fontId="2" type="noConversion"/>
  </si>
  <si>
    <t>PROJECT PHASES:
Enter your Full-Time Equivalent (FTE) information for this project broken down by phase. Specify how long you expect each phase to take, expressed in percent.</t>
    <phoneticPr fontId="2" type="noConversion"/>
  </si>
  <si>
    <t>Project Name</t>
    <phoneticPr fontId="2" type="noConversion"/>
  </si>
  <si>
    <t>Phase Name</t>
    <phoneticPr fontId="2" type="noConversion"/>
  </si>
  <si>
    <t>In Duration Terms, What Percentage of the Project is This Phase?</t>
    <phoneticPr fontId="2" type="noConversion"/>
  </si>
  <si>
    <t>Use this tab to visually position all of your projects in time, without going over your available capacity.</t>
    <phoneticPr fontId="2" type="noConversion"/>
  </si>
  <si>
    <t>Use this tab to establish the resource types you have available to work on projects (e.g., project manager, tester, etc.)</t>
    <phoneticPr fontId="2" type="noConversion"/>
  </si>
  <si>
    <t>Project 6</t>
  </si>
  <si>
    <t>Project 7</t>
  </si>
  <si>
    <t>Project 8</t>
  </si>
  <si>
    <t>Project 9</t>
  </si>
  <si>
    <t>Project 10</t>
  </si>
  <si>
    <t>Project 11</t>
  </si>
  <si>
    <t>Project 12</t>
  </si>
  <si>
    <t>Project 13</t>
  </si>
  <si>
    <t>Use this tab to define your detailed project resource requirements.</t>
    <phoneticPr fontId="2" type="noConversion"/>
  </si>
  <si>
    <t>Project 20</t>
  </si>
  <si>
    <t>Project 21</t>
  </si>
  <si>
    <t>Project 22</t>
  </si>
  <si>
    <t>Project 23</t>
  </si>
  <si>
    <t>Project 24</t>
  </si>
  <si>
    <t>Project 25</t>
  </si>
  <si>
    <r>
      <t>INSTRUCTIONS:</t>
    </r>
    <r>
      <rPr>
        <sz val="14"/>
        <rFont val="Helvetica Neue Light"/>
      </rPr>
      <t xml:space="preserve"> Each line on the graph represents a different kind of resource. As you add projects, the number of people you have vs. the amount of work they have to do will change. By playing with the settings on this page, you can answer the following questions: How many resources do I really need to get all of these projects done? What happens if one of my projects is late by a week? What happens if I lose someone mid-project? Play with it and see what happens!</t>
    </r>
    <phoneticPr fontId="2" type="noConversion"/>
  </si>
  <si>
    <t>Is This Project Committed?</t>
    <phoneticPr fontId="2" type="noConversion"/>
  </si>
  <si>
    <t>Num</t>
    <phoneticPr fontId="2" type="noConversion"/>
  </si>
  <si>
    <t>Resource Type 2</t>
  </si>
  <si>
    <t>Resource Type 3</t>
  </si>
  <si>
    <t>Resource Type 4</t>
  </si>
  <si>
    <t>Resource Type 5</t>
  </si>
  <si>
    <t>This section calculates the summary data needed for the graphs on Tab 4 - Assignment and Tab 5 - Dashboard</t>
    <phoneticPr fontId="2" type="noConversion"/>
  </si>
  <si>
    <t>Project</t>
    <phoneticPr fontId="2" type="noConversion"/>
  </si>
  <si>
    <t>Duraton (weeks)</t>
    <phoneticPr fontId="2" type="noConversion"/>
  </si>
  <si>
    <t>Project 3</t>
  </si>
  <si>
    <t>These cells are the criteria values for the DSUM functions to the left.</t>
    <phoneticPr fontId="2" type="noConversion"/>
  </si>
  <si>
    <t>Project 1</t>
    <phoneticPr fontId="2" type="noConversion"/>
  </si>
  <si>
    <t>Project 2</t>
    <phoneticPr fontId="2" type="noConversion"/>
  </si>
  <si>
    <t>Project 14</t>
  </si>
  <si>
    <t>Project 15</t>
  </si>
  <si>
    <t>Project 16</t>
  </si>
  <si>
    <t>Project 17</t>
  </si>
  <si>
    <t>Project 18</t>
  </si>
  <si>
    <t>Project 19</t>
  </si>
  <si>
    <t>This page is not meant for editing.</t>
    <phoneticPr fontId="2" type="noConversion"/>
  </si>
  <si>
    <t>Names of Available Resource Types (Max 10)</t>
    <phoneticPr fontId="2" type="noConversion"/>
  </si>
  <si>
    <t>Graph Summary</t>
    <phoneticPr fontId="2" type="noConversion"/>
  </si>
  <si>
    <t>Total Capacity</t>
    <phoneticPr fontId="2" type="noConversion"/>
  </si>
  <si>
    <t>Graph Data</t>
    <phoneticPr fontId="2" type="noConversion"/>
  </si>
  <si>
    <t>FTE</t>
    <phoneticPr fontId="2" type="noConversion"/>
  </si>
  <si>
    <t>Tab 1 - Instructions</t>
    <phoneticPr fontId="2" type="noConversion"/>
  </si>
  <si>
    <t>Tab 2 - Resource Names</t>
    <phoneticPr fontId="2" type="noConversion"/>
  </si>
  <si>
    <t>Tab 3 - Projects</t>
    <phoneticPr fontId="2" type="noConversion"/>
  </si>
  <si>
    <t>Tab 4 - Analysis</t>
    <phoneticPr fontId="2" type="noConversion"/>
  </si>
  <si>
    <t>Tab 5 - Dashboard</t>
    <phoneticPr fontId="2" type="noConversion"/>
  </si>
  <si>
    <t>Tab X - Scratchpad</t>
    <phoneticPr fontId="2" type="noConversion"/>
  </si>
  <si>
    <t>Project 2</t>
    <phoneticPr fontId="2" type="noConversion"/>
  </si>
  <si>
    <t>Phase 1</t>
    <phoneticPr fontId="2" type="noConversion"/>
  </si>
  <si>
    <t>Phase 2</t>
    <phoneticPr fontId="2" type="noConversion"/>
  </si>
  <si>
    <t>This page is intended for printing.</t>
    <phoneticPr fontId="2" type="noConversion"/>
  </si>
  <si>
    <t>This section graphically breaks each project into phases.</t>
    <phoneticPr fontId="2" type="noConversion"/>
  </si>
  <si>
    <t>How it works: If there is an "x" in the corresponding week slot above, then record the total individual resource FTEs from tab 3 - Projects are added up for all projects, for that week.</t>
    <phoneticPr fontId="2" type="noConversion"/>
  </si>
  <si>
    <t>Welcome to the project portfolio capacity planning workbook. These sheets will help you align your projects so that none of your project resources go over available capacity. Spend some time becoming familiar with each of the tabs in this book before entering data. This will help ensure a positive user experience.</t>
    <phoneticPr fontId="2" type="noConversion"/>
  </si>
  <si>
    <t>Phase 3</t>
    <phoneticPr fontId="2" type="noConversion"/>
  </si>
  <si>
    <t>Phase 4</t>
    <phoneticPr fontId="2" type="noConversion"/>
  </si>
  <si>
    <t>Phase 5</t>
    <phoneticPr fontId="2" type="noConversion"/>
  </si>
  <si>
    <t>DETAILED PROJECT DESCRIPTIONS</t>
    <phoneticPr fontId="2" type="noConversion"/>
  </si>
  <si>
    <t>INDIVIDUAL PROJECT DATE ASSIGNMENTS</t>
    <phoneticPr fontId="2" type="noConversion"/>
  </si>
  <si>
    <t>Use this tab to identify all of the resources you have available to work on projects.</t>
    <phoneticPr fontId="2" type="noConversion"/>
  </si>
  <si>
    <t>Rnd.</t>
    <phoneticPr fontId="2" type="noConversion"/>
  </si>
  <si>
    <r>
      <t xml:space="preserve">Note that only cells in </t>
    </r>
    <r>
      <rPr>
        <b/>
        <u/>
        <sz val="14"/>
        <color indexed="51"/>
        <rFont val="Helvetica Neue"/>
      </rPr>
      <t>YELLOW</t>
    </r>
    <r>
      <rPr>
        <b/>
        <sz val="14"/>
        <rFont val="Helvetica Neue"/>
      </rPr>
      <t xml:space="preserve"> are meant for your data.</t>
    </r>
    <r>
      <rPr>
        <sz val="14"/>
        <rFont val="Helvetica Neue Light"/>
      </rPr>
      <t xml:space="preserve">
</t>
    </r>
    <r>
      <rPr>
        <sz val="10"/>
        <rFont val="Helvetica Neue Light"/>
      </rPr>
      <t>(Other cells may contain formulas which could be damaged by editing.)</t>
    </r>
    <phoneticPr fontId="2" type="noConversion"/>
  </si>
  <si>
    <t>Projects Included So Far:</t>
    <phoneticPr fontId="2" type="noConversion"/>
  </si>
  <si>
    <t>This section determines how many resources of each type are available to work on your projects. You can't use more people than you have.</t>
    <phoneticPr fontId="2" type="noConversion"/>
  </si>
  <si>
    <t>Resource Type Availability</t>
    <phoneticPr fontId="2" type="noConversion"/>
  </si>
  <si>
    <t>Roles</t>
    <phoneticPr fontId="2" type="noConversion"/>
  </si>
  <si>
    <t>Count</t>
    <phoneticPr fontId="2" type="noConversion"/>
  </si>
  <si>
    <t>Resource Type 1</t>
    <phoneticPr fontId="2" type="noConversion"/>
  </si>
  <si>
    <t>Start</t>
    <phoneticPr fontId="2" type="noConversion"/>
  </si>
  <si>
    <t>End</t>
    <phoneticPr fontId="2" type="noConversion"/>
  </si>
  <si>
    <t>Project 1</t>
    <phoneticPr fontId="2" type="noConversion"/>
  </si>
  <si>
    <t>Phase 1</t>
    <phoneticPr fontId="2" type="noConversion"/>
  </si>
  <si>
    <t>Phase 2</t>
    <phoneticPr fontId="2" type="noConversion"/>
  </si>
  <si>
    <t>Phase 3</t>
    <phoneticPr fontId="2" type="noConversion"/>
  </si>
  <si>
    <t>Phase 4</t>
    <phoneticPr fontId="2" type="noConversion"/>
  </si>
  <si>
    <t>Phase 5</t>
    <phoneticPr fontId="2" type="noConversion"/>
  </si>
  <si>
    <t>Utilization Data</t>
    <phoneticPr fontId="2" type="noConversion"/>
  </si>
  <si>
    <t>Annual Portfolio Capacity Planner</t>
    <phoneticPr fontId="2" type="noConversion"/>
  </si>
  <si>
    <r>
      <t xml:space="preserve">INSTRUCTIONS: </t>
    </r>
    <r>
      <rPr>
        <sz val="14"/>
        <rFont val="Helvetica Neue Light"/>
      </rPr>
      <t>Enter your detailed resource information for each project in your portfolio (maximum 25). Each project may have up to 5 phases (but may use different phase methodologies).
Express phase durations in terms of percent of the overall project. Express resource quantities in terms of full time equivalent (FTE).</t>
    </r>
    <phoneticPr fontId="2" type="noConversion"/>
  </si>
  <si>
    <t>Special Note: This workbook uses a special "alternate half" rounding to calculate project phase start and end dates from percentage estimates. Alternate half rounding is far more accurate than Excel's default (arithmetic) rounding, but may still result in very slight drift. This workbook does not replace the need to maintain detailed project plans.</t>
    <phoneticPr fontId="2" type="noConversion"/>
  </si>
  <si>
    <t>PORTFOLIO RESOURCE UTILIZATION REPORT</t>
    <phoneticPr fontId="2" type="noConversion"/>
  </si>
  <si>
    <t>© 2014 The Papercut Project Manager. This work is licensed under a Creative Commons Attribution-NonCommercial-NoDerivatives 4.0 International License.</t>
    <phoneticPr fontId="2" type="noConversion"/>
  </si>
  <si>
    <t>Num</t>
    <phoneticPr fontId="2" type="noConversion"/>
  </si>
  <si>
    <t>Resource Name</t>
    <phoneticPr fontId="2" type="noConversion"/>
  </si>
  <si>
    <t>Resource Type</t>
    <phoneticPr fontId="2" type="noConversion"/>
  </si>
  <si>
    <t>WEEKS</t>
    <phoneticPr fontId="2" type="noConversion"/>
  </si>
  <si>
    <t>Start</t>
    <phoneticPr fontId="2" type="noConversion"/>
  </si>
  <si>
    <t>Dur.</t>
    <phoneticPr fontId="2" type="noConversion"/>
  </si>
  <si>
    <t>Resource Type 6</t>
  </si>
  <si>
    <t>Resource Type 7</t>
  </si>
  <si>
    <t>Resource Type 8</t>
  </si>
  <si>
    <t>Resource Type 9</t>
  </si>
  <si>
    <t>Resource Type 10</t>
  </si>
  <si>
    <t>Project 4</t>
  </si>
  <si>
    <t>Project 5</t>
  </si>
  <si>
    <t>This section assigns resource hours to each phase of each project.</t>
    <phoneticPr fontId="2" type="noConversion"/>
  </si>
  <si>
    <t>All entries on this page are used to calculate your histograms and charts on the other pages.</t>
    <phoneticPr fontId="2" type="noConversion"/>
  </si>
</sst>
</file>

<file path=xl/styles.xml><?xml version="1.0" encoding="utf-8"?>
<styleSheet xmlns="http://schemas.openxmlformats.org/spreadsheetml/2006/main">
  <numFmts count="1">
    <numFmt numFmtId="164" formatCode="0.0"/>
  </numFmts>
  <fonts count="20">
    <font>
      <sz val="10"/>
      <name val="Helvetica Neue Light"/>
    </font>
    <font>
      <b/>
      <sz val="10"/>
      <name val="Helvetica Neue Light"/>
    </font>
    <font>
      <sz val="8"/>
      <name val="Helvetica Neue Light"/>
    </font>
    <font>
      <b/>
      <sz val="10"/>
      <name val="Helvetica Neue"/>
    </font>
    <font>
      <sz val="14"/>
      <name val="Helvetica Neue"/>
    </font>
    <font>
      <sz val="14"/>
      <name val="Helvetica Neue Light"/>
    </font>
    <font>
      <sz val="10"/>
      <color indexed="9"/>
      <name val="Helvetica Neue Light"/>
    </font>
    <font>
      <sz val="12"/>
      <name val="Helvetica Neue Light"/>
    </font>
    <font>
      <b/>
      <sz val="12"/>
      <name val="Helvetica Neue"/>
    </font>
    <font>
      <sz val="12"/>
      <color indexed="23"/>
      <name val="Helvetica Neue Light"/>
    </font>
    <font>
      <sz val="10"/>
      <color indexed="23"/>
      <name val="Helvetica Neue Light"/>
    </font>
    <font>
      <b/>
      <sz val="14"/>
      <name val="Helvetica Neue"/>
    </font>
    <font>
      <b/>
      <u/>
      <sz val="14"/>
      <color indexed="51"/>
      <name val="Helvetica Neue"/>
    </font>
    <font>
      <sz val="24"/>
      <color indexed="23"/>
      <name val="Helvetica Neue Light"/>
    </font>
    <font>
      <sz val="24"/>
      <name val="Helvetica Neue Light"/>
    </font>
    <font>
      <b/>
      <sz val="28"/>
      <name val="Helvetica Neue"/>
    </font>
    <font>
      <b/>
      <sz val="16"/>
      <name val="Helvetica Neue"/>
    </font>
    <font>
      <b/>
      <sz val="18"/>
      <name val="Helvetica Neue"/>
    </font>
    <font>
      <sz val="18"/>
      <name val="Helvetica Neue Light"/>
    </font>
    <font>
      <sz val="6"/>
      <name val="Helvetica Neue Light"/>
    </font>
  </fonts>
  <fills count="6">
    <fill>
      <patternFill patternType="none"/>
    </fill>
    <fill>
      <patternFill patternType="gray125"/>
    </fill>
    <fill>
      <patternFill patternType="solid">
        <fgColor indexed="51"/>
        <bgColor indexed="51"/>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9"/>
      </right>
      <top style="thin">
        <color indexed="22"/>
      </top>
      <bottom style="thin">
        <color indexed="9"/>
      </bottom>
      <diagonal/>
    </border>
    <border>
      <left style="thin">
        <color indexed="9"/>
      </left>
      <right style="thin">
        <color indexed="22"/>
      </right>
      <top style="thin">
        <color indexed="22"/>
      </top>
      <bottom style="thin">
        <color indexed="9"/>
      </bottom>
      <diagonal/>
    </border>
    <border>
      <left style="thin">
        <color indexed="9"/>
      </left>
      <right style="thin">
        <color indexed="9"/>
      </right>
      <top style="thin">
        <color indexed="22"/>
      </top>
      <bottom style="thin">
        <color indexed="9"/>
      </bottom>
      <diagonal/>
    </border>
    <border>
      <left style="thin">
        <color indexed="22"/>
      </left>
      <right style="thin">
        <color indexed="9"/>
      </right>
      <top style="thin">
        <color indexed="9"/>
      </top>
      <bottom style="thin">
        <color indexed="9"/>
      </bottom>
      <diagonal/>
    </border>
    <border>
      <left style="thin">
        <color indexed="9"/>
      </left>
      <right style="thin">
        <color indexed="22"/>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22"/>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style="thin">
        <color indexed="9"/>
      </right>
      <top style="thin">
        <color indexed="9"/>
      </top>
      <bottom style="thin">
        <color indexed="9"/>
      </bottom>
      <diagonal/>
    </border>
    <border>
      <left style="thin">
        <color indexed="9"/>
      </left>
      <right style="thin">
        <color indexed="55"/>
      </right>
      <top style="thin">
        <color indexed="9"/>
      </top>
      <bottom style="thin">
        <color indexed="9"/>
      </bottom>
      <diagonal/>
    </border>
    <border>
      <left style="thin">
        <color indexed="55"/>
      </left>
      <right style="thin">
        <color indexed="55"/>
      </right>
      <top/>
      <bottom style="thin">
        <color indexed="55"/>
      </bottom>
      <diagonal/>
    </border>
    <border>
      <left style="thin">
        <color indexed="55"/>
      </left>
      <right style="thin">
        <color indexed="9"/>
      </right>
      <top/>
      <bottom style="thin">
        <color indexed="9"/>
      </bottom>
      <diagonal/>
    </border>
    <border>
      <left style="thin">
        <color indexed="9"/>
      </left>
      <right style="thin">
        <color indexed="55"/>
      </right>
      <top/>
      <bottom style="thin">
        <color indexed="9"/>
      </bottom>
      <diagonal/>
    </border>
    <border>
      <left/>
      <right/>
      <top/>
      <bottom style="thin">
        <color indexed="55"/>
      </bottom>
      <diagonal/>
    </border>
    <border>
      <left style="thin">
        <color indexed="55"/>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right/>
      <top style="thin">
        <color indexed="55"/>
      </top>
      <bottom/>
      <diagonal/>
    </border>
    <border>
      <left style="thin">
        <color indexed="55"/>
      </left>
      <right style="thin">
        <color indexed="55"/>
      </right>
      <top style="thin">
        <color indexed="55"/>
      </top>
      <bottom style="thin">
        <color indexed="9"/>
      </bottom>
      <diagonal/>
    </border>
    <border>
      <left style="thin">
        <color indexed="55"/>
      </left>
      <right style="thin">
        <color indexed="55"/>
      </right>
      <top style="thin">
        <color indexed="9"/>
      </top>
      <bottom style="thin">
        <color indexed="9"/>
      </bottom>
      <diagonal/>
    </border>
    <border>
      <left style="thin">
        <color indexed="55"/>
      </left>
      <right style="thin">
        <color indexed="55"/>
      </right>
      <top style="thin">
        <color indexed="9"/>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9"/>
      </left>
      <right/>
      <top/>
      <bottom style="thin">
        <color indexed="9"/>
      </bottom>
      <diagonal/>
    </border>
    <border>
      <left style="thin">
        <color indexed="9"/>
      </left>
      <right/>
      <top style="thin">
        <color indexed="9"/>
      </top>
      <bottom style="thin">
        <color indexed="9"/>
      </bottom>
      <diagonal/>
    </border>
  </borders>
  <cellStyleXfs count="1">
    <xf numFmtId="0" fontId="0" fillId="0" borderId="0"/>
  </cellStyleXfs>
  <cellXfs count="169">
    <xf numFmtId="0" fontId="0" fillId="0" borderId="0" xfId="0"/>
    <xf numFmtId="0" fontId="0" fillId="0" borderId="0" xfId="0" applyAlignment="1">
      <alignment vertical="center" wrapText="1"/>
    </xf>
    <xf numFmtId="0" fontId="0" fillId="0" borderId="0" xfId="0" applyAlignment="1">
      <alignment horizontal="center" vertical="center" wrapText="1"/>
    </xf>
    <xf numFmtId="9" fontId="0" fillId="0" borderId="0" xfId="0" applyNumberFormat="1" applyAlignment="1">
      <alignment horizontal="center" vertical="center" wrapText="1"/>
    </xf>
    <xf numFmtId="0" fontId="1" fillId="0" borderId="0" xfId="0" applyFont="1" applyAlignment="1">
      <alignment wrapText="1"/>
    </xf>
    <xf numFmtId="0" fontId="3" fillId="0" borderId="5" xfId="0" applyFont="1" applyBorder="1" applyAlignment="1">
      <alignment horizontal="center" wrapText="1"/>
    </xf>
    <xf numFmtId="0" fontId="3" fillId="0" borderId="5" xfId="0" applyFont="1" applyBorder="1" applyAlignment="1">
      <alignment wrapText="1"/>
    </xf>
    <xf numFmtId="9" fontId="3" fillId="0" borderId="5" xfId="0" applyNumberFormat="1" applyFont="1" applyBorder="1" applyAlignment="1">
      <alignment horizontal="center" wrapText="1"/>
    </xf>
    <xf numFmtId="0" fontId="0" fillId="0" borderId="5" xfId="0" applyBorder="1" applyAlignment="1">
      <alignment horizontal="center" vertical="center" wrapText="1"/>
    </xf>
    <xf numFmtId="0" fontId="3" fillId="0" borderId="6" xfId="0" applyFont="1" applyBorder="1" applyAlignment="1">
      <alignment horizontal="center" wrapText="1"/>
    </xf>
    <xf numFmtId="9" fontId="3" fillId="0" borderId="5"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vertical="center"/>
    </xf>
    <xf numFmtId="0" fontId="6" fillId="3" borderId="0" xfId="0" applyFont="1" applyFill="1" applyBorder="1" applyAlignment="1">
      <alignment horizontal="center" vertical="center"/>
    </xf>
    <xf numFmtId="0" fontId="0" fillId="0" borderId="1"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5"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vertical="center"/>
    </xf>
    <xf numFmtId="0" fontId="3" fillId="0" borderId="1" xfId="0" applyFont="1" applyBorder="1" applyAlignment="1">
      <alignment horizontal="center" vertical="center"/>
    </xf>
    <xf numFmtId="0" fontId="0" fillId="0" borderId="26" xfId="0" applyBorder="1" applyAlignment="1">
      <alignment horizontal="center" vertical="center"/>
    </xf>
    <xf numFmtId="0" fontId="0" fillId="0" borderId="0" xfId="0" applyFill="1" applyAlignment="1">
      <alignment vertical="center"/>
    </xf>
    <xf numFmtId="0" fontId="9" fillId="0" borderId="0" xfId="0" applyFont="1"/>
    <xf numFmtId="0" fontId="10" fillId="0" borderId="0" xfId="0" applyFont="1"/>
    <xf numFmtId="0" fontId="0" fillId="0" borderId="26" xfId="0" applyBorder="1" applyAlignment="1">
      <alignment vertical="center" wrapText="1"/>
    </xf>
    <xf numFmtId="0" fontId="13" fillId="0" borderId="0" xfId="0" applyFont="1"/>
    <xf numFmtId="0" fontId="15" fillId="0" borderId="0" xfId="0" applyFont="1"/>
    <xf numFmtId="0" fontId="16" fillId="0" borderId="0" xfId="0" applyFont="1"/>
    <xf numFmtId="0" fontId="0" fillId="0" borderId="44" xfId="0" applyBorder="1" applyAlignment="1">
      <alignment vertical="center"/>
    </xf>
    <xf numFmtId="0" fontId="0" fillId="0" borderId="29" xfId="0" applyBorder="1" applyAlignment="1">
      <alignment vertical="center"/>
    </xf>
    <xf numFmtId="0" fontId="0" fillId="0" borderId="26" xfId="0" applyBorder="1" applyAlignment="1">
      <alignment vertical="center"/>
    </xf>
    <xf numFmtId="0" fontId="3" fillId="0" borderId="42"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43" xfId="0" applyBorder="1"/>
    <xf numFmtId="0" fontId="0" fillId="0" borderId="36" xfId="0" applyBorder="1"/>
    <xf numFmtId="0" fontId="11" fillId="0" borderId="42" xfId="0" applyFont="1" applyBorder="1" applyAlignment="1">
      <alignment horizontal="center" vertical="center"/>
    </xf>
    <xf numFmtId="0" fontId="0" fillId="0" borderId="0" xfId="0" applyAlignment="1">
      <alignment horizontal="center"/>
    </xf>
    <xf numFmtId="0" fontId="0" fillId="4" borderId="38" xfId="0" applyFill="1" applyBorder="1" applyAlignment="1" applyProtection="1">
      <alignment vertical="center"/>
      <protection locked="0"/>
    </xf>
    <xf numFmtId="0" fontId="0" fillId="4" borderId="39" xfId="0" applyFill="1" applyBorder="1" applyAlignment="1" applyProtection="1">
      <alignment vertical="center"/>
      <protection locked="0"/>
    </xf>
    <xf numFmtId="0" fontId="0" fillId="4" borderId="40" xfId="0" applyFill="1" applyBorder="1" applyAlignment="1" applyProtection="1">
      <alignment vertical="center"/>
      <protection locked="0"/>
    </xf>
    <xf numFmtId="0" fontId="0" fillId="0" borderId="29" xfId="0" applyFill="1" applyBorder="1" applyAlignment="1" applyProtection="1">
      <alignment horizontal="center" vertical="center"/>
      <protection locked="0"/>
    </xf>
    <xf numFmtId="0" fontId="0" fillId="4" borderId="30" xfId="0" applyFill="1" applyBorder="1" applyAlignment="1" applyProtection="1">
      <alignment vertical="center"/>
      <protection locked="0"/>
    </xf>
    <xf numFmtId="164" fontId="0" fillId="4" borderId="31" xfId="0" applyNumberForma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4" borderId="27" xfId="0" applyFill="1" applyBorder="1" applyAlignment="1" applyProtection="1">
      <alignment vertical="center"/>
      <protection locked="0"/>
    </xf>
    <xf numFmtId="164" fontId="0" fillId="4" borderId="28" xfId="0" applyNumberFormat="1" applyFill="1" applyBorder="1" applyAlignment="1" applyProtection="1">
      <alignment horizontal="center" vertical="center"/>
      <protection locked="0"/>
    </xf>
    <xf numFmtId="0" fontId="0" fillId="0" borderId="0" xfId="0" applyFill="1" applyAlignment="1" applyProtection="1">
      <alignment vertical="center"/>
    </xf>
    <xf numFmtId="9" fontId="0" fillId="4" borderId="11" xfId="0" applyNumberFormat="1" applyFill="1" applyBorder="1" applyAlignment="1" applyProtection="1">
      <alignment horizontal="center" vertical="center" wrapText="1"/>
      <protection locked="0"/>
    </xf>
    <xf numFmtId="164" fontId="0" fillId="4" borderId="11" xfId="0" applyNumberFormat="1" applyFill="1" applyBorder="1" applyAlignment="1" applyProtection="1">
      <alignment horizontal="center" vertical="center" wrapText="1"/>
      <protection locked="0"/>
    </xf>
    <xf numFmtId="164" fontId="0" fillId="4" borderId="10" xfId="0" applyNumberFormat="1" applyFill="1" applyBorder="1" applyAlignment="1" applyProtection="1">
      <alignment horizontal="center" vertical="center" wrapText="1"/>
      <protection locked="0"/>
    </xf>
    <xf numFmtId="9" fontId="0" fillId="4" borderId="14" xfId="0" applyNumberFormat="1" applyFill="1" applyBorder="1" applyAlignment="1" applyProtection="1">
      <alignment horizontal="center" vertical="center" wrapText="1"/>
      <protection locked="0"/>
    </xf>
    <xf numFmtId="164" fontId="0" fillId="4" borderId="14" xfId="0" applyNumberFormat="1" applyFill="1" applyBorder="1" applyAlignment="1" applyProtection="1">
      <alignment horizontal="center" vertical="center" wrapText="1"/>
      <protection locked="0"/>
    </xf>
    <xf numFmtId="164" fontId="0" fillId="4" borderId="13" xfId="0" applyNumberFormat="1" applyFill="1" applyBorder="1" applyAlignment="1" applyProtection="1">
      <alignment horizontal="center" vertical="center" wrapText="1"/>
      <protection locked="0"/>
    </xf>
    <xf numFmtId="0" fontId="0" fillId="4" borderId="15" xfId="0" applyFill="1" applyBorder="1" applyAlignment="1" applyProtection="1">
      <alignment vertical="center" wrapText="1"/>
      <protection locked="0"/>
    </xf>
    <xf numFmtId="9" fontId="0" fillId="4" borderId="17" xfId="0" applyNumberFormat="1" applyFill="1" applyBorder="1" applyAlignment="1" applyProtection="1">
      <alignment horizontal="center" vertical="center" wrapText="1"/>
      <protection locked="0"/>
    </xf>
    <xf numFmtId="164" fontId="0" fillId="4" borderId="17" xfId="0" applyNumberFormat="1" applyFill="1" applyBorder="1" applyAlignment="1" applyProtection="1">
      <alignment horizontal="center" vertical="center" wrapText="1"/>
      <protection locked="0"/>
    </xf>
    <xf numFmtId="164" fontId="0" fillId="4" borderId="16" xfId="0" applyNumberFormat="1"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0" borderId="41" xfId="0" applyBorder="1" applyAlignment="1">
      <alignment horizontal="right" vertical="center"/>
    </xf>
    <xf numFmtId="0" fontId="10" fillId="0" borderId="51" xfId="0" applyFont="1" applyBorder="1"/>
    <xf numFmtId="0" fontId="10" fillId="0" borderId="52" xfId="0" applyFont="1" applyBorder="1"/>
    <xf numFmtId="0" fontId="10" fillId="0" borderId="45" xfId="0" applyFont="1" applyBorder="1"/>
    <xf numFmtId="0" fontId="10" fillId="0" borderId="0" xfId="0" applyFont="1" applyBorder="1"/>
    <xf numFmtId="0" fontId="10" fillId="0" borderId="46" xfId="0" applyFont="1" applyBorder="1"/>
    <xf numFmtId="0" fontId="10" fillId="0" borderId="47" xfId="0" applyFont="1" applyBorder="1"/>
    <xf numFmtId="0" fontId="10" fillId="0" borderId="48" xfId="0" applyFont="1" applyBorder="1"/>
    <xf numFmtId="0" fontId="10" fillId="0" borderId="49" xfId="0" applyFont="1" applyBorder="1"/>
    <xf numFmtId="0" fontId="10" fillId="0" borderId="6" xfId="0" applyFont="1" applyBorder="1" applyAlignment="1">
      <alignment wrapText="1"/>
    </xf>
    <xf numFmtId="0" fontId="10" fillId="0" borderId="7" xfId="0" applyFont="1" applyBorder="1"/>
    <xf numFmtId="0" fontId="10" fillId="0" borderId="8" xfId="0" applyFont="1" applyBorder="1"/>
    <xf numFmtId="0" fontId="10" fillId="0" borderId="50" xfId="0" applyFont="1" applyBorder="1"/>
    <xf numFmtId="0" fontId="10" fillId="0" borderId="6" xfId="0" applyFont="1" applyBorder="1"/>
    <xf numFmtId="0" fontId="10" fillId="0" borderId="45" xfId="0" applyFont="1" applyBorder="1" applyAlignment="1">
      <alignment horizontal="left"/>
    </xf>
    <xf numFmtId="0" fontId="0" fillId="4" borderId="53" xfId="0" applyFill="1" applyBorder="1" applyAlignment="1" applyProtection="1">
      <alignment vertical="center"/>
      <protection locked="0"/>
    </xf>
    <xf numFmtId="0" fontId="0" fillId="4" borderId="54" xfId="0" applyFill="1" applyBorder="1" applyAlignment="1" applyProtection="1">
      <alignment vertical="center"/>
      <protection locked="0"/>
    </xf>
    <xf numFmtId="9" fontId="3" fillId="0" borderId="42" xfId="0" applyNumberFormat="1" applyFont="1" applyBorder="1" applyAlignment="1">
      <alignment horizontal="center" vertical="center"/>
    </xf>
    <xf numFmtId="0" fontId="3" fillId="0" borderId="26" xfId="0" applyFont="1" applyFill="1" applyBorder="1" applyAlignment="1" applyProtection="1">
      <alignment horizontal="center"/>
    </xf>
    <xf numFmtId="0" fontId="3" fillId="0" borderId="26" xfId="0" applyFont="1" applyFill="1" applyBorder="1" applyAlignment="1" applyProtection="1"/>
    <xf numFmtId="0" fontId="3" fillId="0" borderId="41" xfId="0" applyFont="1" applyFill="1" applyBorder="1" applyAlignment="1" applyProtection="1"/>
    <xf numFmtId="164" fontId="3" fillId="0" borderId="26" xfId="0" applyNumberFormat="1" applyFont="1" applyFill="1" applyBorder="1" applyAlignment="1" applyProtection="1">
      <alignment horizontal="center"/>
    </xf>
    <xf numFmtId="0" fontId="10" fillId="0" borderId="47" xfId="0" applyFont="1" applyBorder="1" applyAlignment="1">
      <alignment horizontal="left"/>
    </xf>
    <xf numFmtId="0" fontId="10" fillId="0" borderId="7" xfId="0" applyFont="1" applyBorder="1" applyAlignment="1">
      <alignment horizontal="center"/>
    </xf>
    <xf numFmtId="0" fontId="10" fillId="0" borderId="8" xfId="0" applyFont="1" applyBorder="1" applyAlignment="1">
      <alignment horizontal="center"/>
    </xf>
    <xf numFmtId="0" fontId="10" fillId="0" borderId="0" xfId="0" applyFont="1" applyBorder="1" applyAlignment="1">
      <alignment horizontal="center"/>
    </xf>
    <xf numFmtId="0" fontId="10" fillId="0" borderId="46" xfId="0" applyFont="1" applyBorder="1" applyAlignment="1">
      <alignment horizontal="center"/>
    </xf>
    <xf numFmtId="0" fontId="10" fillId="0" borderId="48" xfId="0" applyFont="1" applyBorder="1" applyAlignment="1">
      <alignment horizontal="center"/>
    </xf>
    <xf numFmtId="0" fontId="10" fillId="0" borderId="49" xfId="0" applyFont="1" applyBorder="1" applyAlignment="1">
      <alignment horizontal="center"/>
    </xf>
    <xf numFmtId="0" fontId="10" fillId="0" borderId="6" xfId="0" applyFont="1" applyBorder="1" applyAlignment="1">
      <alignment horizontal="center"/>
    </xf>
    <xf numFmtId="2" fontId="10" fillId="0" borderId="46" xfId="0" applyNumberFormat="1" applyFont="1" applyBorder="1" applyAlignment="1">
      <alignment horizontal="center"/>
    </xf>
    <xf numFmtId="2" fontId="10" fillId="0" borderId="49" xfId="0" applyNumberFormat="1" applyFont="1" applyBorder="1" applyAlignment="1">
      <alignment horizontal="center"/>
    </xf>
    <xf numFmtId="2" fontId="10" fillId="0" borderId="45" xfId="0" applyNumberFormat="1" applyFont="1" applyBorder="1" applyAlignment="1">
      <alignment horizontal="center"/>
    </xf>
    <xf numFmtId="2" fontId="10" fillId="0" borderId="47" xfId="0" applyNumberFormat="1" applyFont="1" applyBorder="1" applyAlignment="1">
      <alignment horizontal="center"/>
    </xf>
    <xf numFmtId="2" fontId="10" fillId="0" borderId="0" xfId="0" applyNumberFormat="1" applyFont="1" applyBorder="1" applyAlignment="1">
      <alignment horizontal="center"/>
    </xf>
    <xf numFmtId="2" fontId="10" fillId="0" borderId="48" xfId="0" applyNumberFormat="1" applyFont="1" applyBorder="1" applyAlignment="1">
      <alignment horizontal="center"/>
    </xf>
    <xf numFmtId="2" fontId="10" fillId="0" borderId="50" xfId="0" applyNumberFormat="1" applyFont="1" applyBorder="1" applyAlignment="1">
      <alignment horizontal="center"/>
    </xf>
    <xf numFmtId="2" fontId="10" fillId="0" borderId="51" xfId="0" applyNumberFormat="1" applyFont="1" applyBorder="1" applyAlignment="1">
      <alignment horizontal="center"/>
    </xf>
    <xf numFmtId="2" fontId="10" fillId="0" borderId="52" xfId="0" applyNumberFormat="1" applyFont="1" applyBorder="1" applyAlignment="1">
      <alignment horizontal="center"/>
    </xf>
    <xf numFmtId="0" fontId="0" fillId="4" borderId="9" xfId="0" applyFill="1" applyBorder="1" applyAlignment="1" applyProtection="1">
      <alignment vertical="center" wrapText="1"/>
      <protection locked="0"/>
    </xf>
    <xf numFmtId="0" fontId="0" fillId="4" borderId="12" xfId="0" applyFill="1" applyBorder="1" applyAlignment="1" applyProtection="1">
      <alignment vertical="center" wrapText="1"/>
      <protection locked="0"/>
    </xf>
    <xf numFmtId="0" fontId="0" fillId="4" borderId="15" xfId="0" applyFill="1" applyBorder="1" applyAlignment="1" applyProtection="1">
      <alignment vertical="center" wrapText="1"/>
      <protection locked="0"/>
    </xf>
    <xf numFmtId="9" fontId="3" fillId="0" borderId="0" xfId="0" applyNumberFormat="1" applyFont="1" applyBorder="1" applyAlignment="1">
      <alignment horizontal="center" vertical="center" wrapText="1"/>
    </xf>
    <xf numFmtId="0" fontId="19" fillId="0" borderId="0" xfId="0" applyFont="1" applyAlignment="1">
      <alignment horizontal="center"/>
    </xf>
    <xf numFmtId="0" fontId="2" fillId="0" borderId="0" xfId="0" applyFont="1" applyAlignment="1">
      <alignment wrapText="1"/>
    </xf>
    <xf numFmtId="0" fontId="0" fillId="0" borderId="0" xfId="0" applyAlignment="1"/>
    <xf numFmtId="0" fontId="5" fillId="0" borderId="0" xfId="0" applyFont="1" applyAlignment="1">
      <alignment wrapText="1"/>
    </xf>
    <xf numFmtId="0" fontId="11" fillId="0" borderId="37" xfId="0" applyFont="1" applyFill="1" applyBorder="1" applyAlignment="1">
      <alignment vertical="center" wrapText="1"/>
    </xf>
    <xf numFmtId="0" fontId="5" fillId="0" borderId="37" xfId="0" applyFont="1" applyBorder="1" applyAlignment="1"/>
    <xf numFmtId="0" fontId="3" fillId="0" borderId="33" xfId="0" applyFont="1" applyBorder="1" applyAlignment="1"/>
    <xf numFmtId="0" fontId="0" fillId="0" borderId="34" xfId="0" applyBorder="1" applyAlignment="1"/>
    <xf numFmtId="0" fontId="0" fillId="0" borderId="35" xfId="0" applyBorder="1" applyAlignment="1"/>
    <xf numFmtId="0" fontId="0" fillId="0" borderId="36" xfId="0" applyBorder="1" applyAlignment="1"/>
    <xf numFmtId="0" fontId="3" fillId="0" borderId="33" xfId="0"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4" fillId="0" borderId="0" xfId="0" applyFont="1" applyAlignment="1">
      <alignment horizontal="right" vertical="top" wrapText="1"/>
    </xf>
    <xf numFmtId="0" fontId="17" fillId="0" borderId="32" xfId="0" applyFont="1" applyBorder="1" applyAlignment="1">
      <alignment horizontal="center" vertical="center" wrapText="1"/>
    </xf>
    <xf numFmtId="0" fontId="18" fillId="0" borderId="32" xfId="0" applyFont="1" applyBorder="1" applyAlignment="1">
      <alignment horizontal="center" vertical="center" wrapText="1"/>
    </xf>
    <xf numFmtId="0" fontId="0" fillId="0" borderId="32" xfId="0" applyBorder="1" applyAlignment="1">
      <alignment horizontal="center" vertical="center" wrapText="1"/>
    </xf>
    <xf numFmtId="0" fontId="8" fillId="5" borderId="0" xfId="0" applyFont="1" applyFill="1" applyAlignment="1">
      <alignment horizontal="right" vertical="center" wrapText="1"/>
    </xf>
    <xf numFmtId="0" fontId="7" fillId="5" borderId="0" xfId="0" applyFont="1" applyFill="1" applyAlignment="1">
      <alignment horizontal="left" vertical="center" wrapText="1"/>
    </xf>
    <xf numFmtId="0" fontId="11" fillId="0" borderId="0" xfId="0" applyFont="1" applyAlignment="1">
      <alignment horizontal="center" vertical="center" wrapText="1"/>
    </xf>
    <xf numFmtId="0" fontId="5" fillId="0" borderId="0" xfId="0" applyFont="1" applyAlignment="1">
      <alignmen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0" fillId="0" borderId="5" xfId="0" applyBorder="1" applyAlignment="1">
      <alignment horizontal="center" vertical="center" wrapText="1"/>
    </xf>
    <xf numFmtId="0" fontId="0" fillId="4" borderId="9" xfId="0" applyFill="1" applyBorder="1" applyAlignment="1" applyProtection="1">
      <alignment vertical="center" wrapText="1"/>
      <protection locked="0"/>
    </xf>
    <xf numFmtId="0" fontId="0" fillId="4" borderId="12" xfId="0" applyFill="1" applyBorder="1" applyAlignment="1" applyProtection="1">
      <alignment vertical="center" wrapText="1"/>
      <protection locked="0"/>
    </xf>
    <xf numFmtId="0" fontId="0" fillId="4" borderId="15" xfId="0" applyFill="1" applyBorder="1" applyAlignment="1" applyProtection="1">
      <alignment vertical="center" wrapText="1"/>
      <protection locked="0"/>
    </xf>
    <xf numFmtId="0" fontId="0" fillId="4" borderId="10" xfId="0" applyFill="1" applyBorder="1" applyAlignment="1" applyProtection="1">
      <alignment horizontal="center" vertical="center" wrapText="1"/>
      <protection locked="0"/>
    </xf>
    <xf numFmtId="0" fontId="0" fillId="4" borderId="13" xfId="0" applyFill="1" applyBorder="1" applyAlignment="1" applyProtection="1">
      <alignment horizontal="center" vertical="center" wrapText="1"/>
      <protection locked="0"/>
    </xf>
    <xf numFmtId="0" fontId="0" fillId="4" borderId="16" xfId="0" applyFill="1" applyBorder="1" applyAlignment="1" applyProtection="1">
      <alignment horizontal="center" vertical="center" wrapTex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vertical="center"/>
    </xf>
    <xf numFmtId="0" fontId="11" fillId="0" borderId="0" xfId="0" applyFont="1" applyAlignment="1">
      <alignment vertical="top" wrapText="1"/>
    </xf>
    <xf numFmtId="0" fontId="5" fillId="0" borderId="0" xfId="0" applyFont="1" applyAlignment="1">
      <alignment vertical="top"/>
    </xf>
    <xf numFmtId="0" fontId="17" fillId="0" borderId="0" xfId="0" applyFont="1" applyAlignment="1">
      <alignment horizontal="center" vertical="top"/>
    </xf>
    <xf numFmtId="0" fontId="0" fillId="0" borderId="0" xfId="0" applyAlignment="1">
      <alignment horizontal="center" vertical="top"/>
    </xf>
    <xf numFmtId="0" fontId="7" fillId="0" borderId="0" xfId="0" applyFont="1" applyAlignment="1">
      <alignment vertical="center" wrapText="1"/>
    </xf>
    <xf numFmtId="0" fontId="2" fillId="0" borderId="0" xfId="0" applyFont="1" applyAlignment="1">
      <alignment horizontal="center"/>
    </xf>
    <xf numFmtId="0" fontId="9" fillId="0" borderId="0" xfId="0" applyFont="1" applyAlignment="1">
      <alignment wrapText="1"/>
    </xf>
    <xf numFmtId="0" fontId="10" fillId="0" borderId="5" xfId="0" applyFont="1" applyBorder="1" applyAlignment="1">
      <alignment horizontal="center"/>
    </xf>
    <xf numFmtId="0" fontId="0" fillId="0" borderId="0" xfId="0" applyAlignment="1">
      <alignment wrapText="1"/>
    </xf>
  </cellXfs>
  <cellStyles count="1">
    <cellStyle name="Normal" xfId="0" builtinId="0"/>
  </cellStyles>
  <dxfs count="32">
    <dxf>
      <font>
        <condense val="0"/>
        <extend val="0"/>
        <color indexed="10"/>
      </font>
    </dxf>
    <dxf>
      <font>
        <condense val="0"/>
        <extend val="0"/>
        <color indexed="52"/>
      </font>
    </dxf>
    <dxf>
      <font>
        <condense val="0"/>
        <extend val="0"/>
        <color indexed="17"/>
      </font>
    </dxf>
    <dxf>
      <font>
        <condense val="0"/>
        <extend val="0"/>
        <color indexed="10"/>
      </font>
    </dxf>
    <dxf>
      <font>
        <condense val="0"/>
        <extend val="0"/>
        <color indexed="52"/>
      </font>
    </dxf>
    <dxf>
      <font>
        <condense val="0"/>
        <extend val="0"/>
        <color indexed="17"/>
      </font>
    </dxf>
    <dxf>
      <font>
        <condense val="0"/>
        <extend val="0"/>
        <color indexed="10"/>
      </font>
    </dxf>
    <dxf>
      <font>
        <condense val="0"/>
        <extend val="0"/>
        <color indexed="52"/>
      </font>
    </dxf>
    <dxf>
      <font>
        <condense val="0"/>
        <extend val="0"/>
        <color indexed="17"/>
      </font>
    </dxf>
    <dxf>
      <font>
        <condense val="0"/>
        <extend val="0"/>
        <color indexed="10"/>
      </font>
    </dxf>
    <dxf>
      <font>
        <condense val="0"/>
        <extend val="0"/>
        <color indexed="52"/>
      </font>
    </dxf>
    <dxf>
      <font>
        <condense val="0"/>
        <extend val="0"/>
        <color indexed="17"/>
      </font>
    </dxf>
    <dxf>
      <font>
        <condense val="0"/>
        <extend val="0"/>
        <color indexed="10"/>
      </font>
    </dxf>
    <dxf>
      <font>
        <condense val="0"/>
        <extend val="0"/>
        <color indexed="52"/>
      </font>
    </dxf>
    <dxf>
      <font>
        <condense val="0"/>
        <extend val="0"/>
        <color indexed="17"/>
      </font>
    </dxf>
    <dxf>
      <font>
        <condense val="0"/>
        <extend val="0"/>
        <color indexed="10"/>
      </font>
    </dxf>
    <dxf>
      <font>
        <condense val="0"/>
        <extend val="0"/>
        <color indexed="52"/>
      </font>
    </dxf>
    <dxf>
      <font>
        <condense val="0"/>
        <extend val="0"/>
        <color indexed="17"/>
      </font>
    </dxf>
    <dxf>
      <font>
        <condense val="0"/>
        <extend val="0"/>
        <color indexed="10"/>
      </font>
    </dxf>
    <dxf>
      <font>
        <condense val="0"/>
        <extend val="0"/>
        <color indexed="52"/>
      </font>
    </dxf>
    <dxf>
      <font>
        <condense val="0"/>
        <extend val="0"/>
        <color indexed="17"/>
      </font>
    </dxf>
    <dxf>
      <font>
        <condense val="0"/>
        <extend val="0"/>
        <color indexed="10"/>
      </font>
    </dxf>
    <dxf>
      <font>
        <condense val="0"/>
        <extend val="0"/>
        <color indexed="52"/>
      </font>
    </dxf>
    <dxf>
      <font>
        <condense val="0"/>
        <extend val="0"/>
        <color indexed="17"/>
      </font>
    </dxf>
    <dxf>
      <font>
        <condense val="0"/>
        <extend val="0"/>
        <color indexed="10"/>
      </font>
    </dxf>
    <dxf>
      <font>
        <condense val="0"/>
        <extend val="0"/>
        <color indexed="52"/>
      </font>
    </dxf>
    <dxf>
      <font>
        <condense val="0"/>
        <extend val="0"/>
        <color indexed="17"/>
      </font>
    </dxf>
    <dxf>
      <font>
        <condense val="0"/>
        <extend val="0"/>
        <color indexed="10"/>
      </font>
    </dxf>
    <dxf>
      <font>
        <condense val="0"/>
        <extend val="0"/>
        <color indexed="52"/>
      </font>
    </dxf>
    <dxf>
      <font>
        <condense val="0"/>
        <extend val="0"/>
        <color indexed="17"/>
      </font>
    </dxf>
    <dxf>
      <font>
        <condense val="0"/>
        <extend val="0"/>
        <color indexed="17"/>
      </font>
      <fill>
        <patternFill>
          <bgColor indexed="17"/>
        </patternFill>
      </fill>
    </dxf>
    <dxf>
      <fill>
        <patternFill>
          <bgColor indexed="10"/>
        </patternFill>
      </fill>
    </dxf>
  </dxfs>
  <tableStyles count="0" defaultTableStyle="TableStyleMedium9"/>
  <colors>
    <mruColors>
      <color rgb="FFFFFFFF"/>
      <color rgb="FF804000"/>
      <color rgb="FF800040"/>
      <color rgb="FF81D400"/>
      <color rgb="FF8000FF"/>
      <color rgb="FF00BFC0"/>
      <color rgb="FFFFC000"/>
      <color rgb="FFD8D300"/>
      <color rgb="FFFF8000"/>
      <color rgb="FF006411"/>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lineChart>
        <c:grouping val="standard"/>
        <c:ser>
          <c:idx val="0"/>
          <c:order val="0"/>
          <c:tx>
            <c:strRef>
              <c:f>'X - Scratchpad'!$B$424</c:f>
              <c:strCache>
                <c:ptCount val="1"/>
              </c:strCache>
            </c:strRef>
          </c:tx>
          <c:spPr>
            <a:ln w="63500">
              <a:solidFill>
                <a:srgbClr val="FF0000"/>
              </a:solidFill>
            </a:ln>
          </c:spPr>
          <c:marker>
            <c:symbol val="none"/>
          </c:marker>
          <c:val>
            <c:numRef>
              <c:f>'X - Scratchpad'!$I$424:$BH$424</c:f>
              <c:numCache>
                <c:formatCode>General</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mooth val="1"/>
        </c:ser>
        <c:ser>
          <c:idx val="1"/>
          <c:order val="1"/>
          <c:tx>
            <c:strRef>
              <c:f>'X - Scratchpad'!$B$425</c:f>
              <c:strCache>
                <c:ptCount val="1"/>
              </c:strCache>
            </c:strRef>
          </c:tx>
          <c:spPr>
            <a:ln w="63500">
              <a:solidFill>
                <a:srgbClr val="FF8000"/>
              </a:solidFill>
            </a:ln>
          </c:spPr>
          <c:marker>
            <c:symbol val="none"/>
          </c:marker>
          <c:val>
            <c:numRef>
              <c:f>'X - Scratchpad'!$I$425:$BH$425</c:f>
              <c:numCache>
                <c:formatCode>General</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mooth val="1"/>
        </c:ser>
        <c:ser>
          <c:idx val="2"/>
          <c:order val="2"/>
          <c:tx>
            <c:strRef>
              <c:f>'X - Scratchpad'!$B$426</c:f>
              <c:strCache>
                <c:ptCount val="1"/>
              </c:strCache>
            </c:strRef>
          </c:tx>
          <c:spPr>
            <a:ln w="63500">
              <a:solidFill>
                <a:srgbClr val="FFC000"/>
              </a:solidFill>
            </a:ln>
          </c:spPr>
          <c:marker>
            <c:symbol val="none"/>
          </c:marker>
          <c:val>
            <c:numRef>
              <c:f>'X - Scratchpad'!$I$426:$BH$426</c:f>
              <c:numCache>
                <c:formatCode>General</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mooth val="1"/>
        </c:ser>
        <c:ser>
          <c:idx val="3"/>
          <c:order val="3"/>
          <c:tx>
            <c:strRef>
              <c:f>'X - Scratchpad'!$B$427</c:f>
              <c:strCache>
                <c:ptCount val="1"/>
              </c:strCache>
            </c:strRef>
          </c:tx>
          <c:spPr>
            <a:ln w="63500">
              <a:solidFill>
                <a:srgbClr val="81D400"/>
              </a:solidFill>
            </a:ln>
          </c:spPr>
          <c:marker>
            <c:symbol val="none"/>
          </c:marker>
          <c:val>
            <c:numRef>
              <c:f>'X - Scratchpad'!$I$427:$BH$427</c:f>
              <c:numCache>
                <c:formatCode>General</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mooth val="1"/>
        </c:ser>
        <c:ser>
          <c:idx val="4"/>
          <c:order val="4"/>
          <c:tx>
            <c:strRef>
              <c:f>'X - Scratchpad'!$B$428</c:f>
              <c:strCache>
                <c:ptCount val="1"/>
              </c:strCache>
            </c:strRef>
          </c:tx>
          <c:spPr>
            <a:ln w="63500">
              <a:solidFill>
                <a:srgbClr val="006411"/>
              </a:solidFill>
            </a:ln>
          </c:spPr>
          <c:marker>
            <c:symbol val="none"/>
          </c:marker>
          <c:val>
            <c:numRef>
              <c:f>'X - Scratchpad'!$I$428:$BH$428</c:f>
              <c:numCache>
                <c:formatCode>General</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mooth val="1"/>
        </c:ser>
        <c:ser>
          <c:idx val="5"/>
          <c:order val="5"/>
          <c:tx>
            <c:strRef>
              <c:f>'X - Scratchpad'!$B$429</c:f>
              <c:strCache>
                <c:ptCount val="1"/>
              </c:strCache>
            </c:strRef>
          </c:tx>
          <c:spPr>
            <a:ln w="63500">
              <a:solidFill>
                <a:srgbClr val="00BFC0"/>
              </a:solidFill>
            </a:ln>
          </c:spPr>
          <c:marker>
            <c:symbol val="none"/>
          </c:marker>
          <c:val>
            <c:numRef>
              <c:f>'X - Scratchpad'!$I$429:$BH$429</c:f>
              <c:numCache>
                <c:formatCode>General</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mooth val="1"/>
        </c:ser>
        <c:ser>
          <c:idx val="6"/>
          <c:order val="6"/>
          <c:tx>
            <c:strRef>
              <c:f>'X - Scratchpad'!$B$430</c:f>
              <c:strCache>
                <c:ptCount val="1"/>
              </c:strCache>
            </c:strRef>
          </c:tx>
          <c:spPr>
            <a:ln w="63500">
              <a:solidFill>
                <a:srgbClr val="3366FF"/>
              </a:solidFill>
            </a:ln>
          </c:spPr>
          <c:marker>
            <c:symbol val="none"/>
          </c:marker>
          <c:val>
            <c:numRef>
              <c:f>'X - Scratchpad'!$I$430:$BH$430</c:f>
              <c:numCache>
                <c:formatCode>General</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mooth val="1"/>
        </c:ser>
        <c:ser>
          <c:idx val="7"/>
          <c:order val="7"/>
          <c:tx>
            <c:strRef>
              <c:f>'X - Scratchpad'!$B$431</c:f>
              <c:strCache>
                <c:ptCount val="1"/>
              </c:strCache>
            </c:strRef>
          </c:tx>
          <c:spPr>
            <a:ln w="63500">
              <a:solidFill>
                <a:srgbClr val="0000FF"/>
              </a:solidFill>
            </a:ln>
          </c:spPr>
          <c:marker>
            <c:symbol val="none"/>
          </c:marker>
          <c:val>
            <c:numRef>
              <c:f>'X - Scratchpad'!$I$431:$BH$431</c:f>
              <c:numCache>
                <c:formatCode>General</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mooth val="1"/>
        </c:ser>
        <c:ser>
          <c:idx val="8"/>
          <c:order val="8"/>
          <c:tx>
            <c:strRef>
              <c:f>'X - Scratchpad'!$B$432</c:f>
              <c:strCache>
                <c:ptCount val="1"/>
              </c:strCache>
            </c:strRef>
          </c:tx>
          <c:spPr>
            <a:ln w="63500">
              <a:solidFill>
                <a:srgbClr val="8000FF"/>
              </a:solidFill>
            </a:ln>
          </c:spPr>
          <c:marker>
            <c:symbol val="none"/>
          </c:marker>
          <c:val>
            <c:numRef>
              <c:f>'X - Scratchpad'!$I$432:$BH$432</c:f>
              <c:numCache>
                <c:formatCode>General</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mooth val="1"/>
        </c:ser>
        <c:ser>
          <c:idx val="9"/>
          <c:order val="9"/>
          <c:tx>
            <c:strRef>
              <c:f>'X - Scratchpad'!$B$433</c:f>
              <c:strCache>
                <c:ptCount val="1"/>
              </c:strCache>
            </c:strRef>
          </c:tx>
          <c:spPr>
            <a:ln w="63500">
              <a:solidFill>
                <a:srgbClr val="804000"/>
              </a:solidFill>
            </a:ln>
          </c:spPr>
          <c:marker>
            <c:symbol val="none"/>
          </c:marker>
          <c:val>
            <c:numRef>
              <c:f>'X - Scratchpad'!$I$433:$BH$433</c:f>
              <c:numCache>
                <c:formatCode>General</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mooth val="1"/>
        </c:ser>
        <c:ser>
          <c:idx val="10"/>
          <c:order val="10"/>
          <c:tx>
            <c:strRef>
              <c:f>'X - Scratchpad'!$B$434</c:f>
              <c:strCache>
                <c:ptCount val="1"/>
                <c:pt idx="0">
                  <c:v>Total Capacity</c:v>
                </c:pt>
              </c:strCache>
            </c:strRef>
          </c:tx>
          <c:spPr>
            <a:ln w="63500">
              <a:solidFill>
                <a:schemeClr val="tx1"/>
              </a:solidFill>
              <a:prstDash val="sysDash"/>
            </a:ln>
          </c:spPr>
          <c:marker>
            <c:symbol val="none"/>
          </c:marker>
          <c:val>
            <c:numRef>
              <c:f>'X - Scratchpad'!$I$434:$BH$434</c:f>
              <c:numCache>
                <c:formatCode>General</c:formatCode>
                <c:ptCount val="52"/>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numCache>
            </c:numRef>
          </c:val>
          <c:smooth val="1"/>
        </c:ser>
        <c:marker val="1"/>
        <c:axId val="860719048"/>
        <c:axId val="860339752"/>
      </c:lineChart>
      <c:catAx>
        <c:axId val="860719048"/>
        <c:scaling>
          <c:orientation val="minMax"/>
        </c:scaling>
        <c:delete val="1"/>
        <c:axPos val="b"/>
        <c:tickLblPos val="nextTo"/>
        <c:crossAx val="860339752"/>
        <c:crosses val="autoZero"/>
        <c:auto val="1"/>
        <c:lblAlgn val="ctr"/>
        <c:lblOffset val="100"/>
      </c:catAx>
      <c:valAx>
        <c:axId val="860339752"/>
        <c:scaling>
          <c:orientation val="minMax"/>
          <c:max val="1.5"/>
          <c:min val="0.0"/>
        </c:scaling>
        <c:delete val="1"/>
        <c:axPos val="l"/>
        <c:numFmt formatCode="General" sourceLinked="1"/>
        <c:tickLblPos val="nextTo"/>
        <c:crossAx val="860719048"/>
        <c:crosses val="autoZero"/>
        <c:crossBetween val="between"/>
        <c:majorUnit val="0.5"/>
      </c:valAx>
      <c:spPr>
        <a:noFill/>
        <a:ln w="25400">
          <a:noFill/>
        </a:ln>
      </c:spPr>
    </c:plotArea>
    <c:legend>
      <c:legendPos val="t"/>
      <c:layout>
        <c:manualLayout>
          <c:xMode val="edge"/>
          <c:yMode val="edge"/>
          <c:x val="0.0118401619289114"/>
          <c:y val="0.0239005792361836"/>
          <c:w val="0.97161157821374"/>
          <c:h val="0.101112153232824"/>
        </c:manualLayout>
      </c:layout>
      <c:txPr>
        <a:bodyPr/>
        <a:lstStyle/>
        <a:p>
          <a:pPr>
            <a:defRPr sz="1200"/>
          </a:pPr>
          <a:endParaRPr lang="en-US"/>
        </a:p>
      </c:txPr>
    </c:legend>
    <c:plotVisOnly val="1"/>
  </c:chart>
  <c:spPr>
    <a:noFill/>
    <a:ln>
      <a:noFill/>
    </a:ln>
  </c:spPr>
  <c:txPr>
    <a:bodyPr/>
    <a:lstStyle/>
    <a:p>
      <a:pPr>
        <a:defRPr b="0" i="0">
          <a:latin typeface="Helvetica Neue Light"/>
          <a:cs typeface="Helvetica Neue Light"/>
        </a:defRPr>
      </a:pPr>
      <a:endParaRPr lang="en-US"/>
    </a:p>
  </c:txPr>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manualLayout>
          <c:layoutTarget val="inner"/>
          <c:xMode val="edge"/>
          <c:yMode val="edge"/>
          <c:x val="0.0"/>
          <c:y val="0.0"/>
          <c:w val="1.0"/>
          <c:h val="1.0"/>
        </c:manualLayout>
      </c:layout>
      <c:barChart>
        <c:barDir val="col"/>
        <c:grouping val="clustered"/>
        <c:ser>
          <c:idx val="0"/>
          <c:order val="0"/>
          <c:tx>
            <c:strRef>
              <c:f>'X - Scratchpad'!$B$432</c:f>
              <c:strCache>
                <c:ptCount val="1"/>
              </c:strCache>
            </c:strRef>
          </c:tx>
          <c:spPr>
            <a:solidFill>
              <a:srgbClr val="8000FF"/>
            </a:solidFill>
            <a:ln w="25400">
              <a:noFill/>
            </a:ln>
          </c:spPr>
          <c:val>
            <c:numRef>
              <c:f>'X - Scratchpad'!$I$432:$BH$432</c:f>
              <c:numCache>
                <c:formatCode>General</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gapWidth val="0"/>
        <c:axId val="845037912"/>
        <c:axId val="845027496"/>
      </c:barChart>
      <c:lineChart>
        <c:grouping val="standard"/>
        <c:ser>
          <c:idx val="10"/>
          <c:order val="1"/>
          <c:tx>
            <c:strRef>
              <c:f>'X - Scratchpad'!$B$434</c:f>
              <c:strCache>
                <c:ptCount val="1"/>
                <c:pt idx="0">
                  <c:v>Total Capacity</c:v>
                </c:pt>
              </c:strCache>
            </c:strRef>
          </c:tx>
          <c:spPr>
            <a:ln w="12700">
              <a:solidFill>
                <a:schemeClr val="tx1"/>
              </a:solidFill>
              <a:prstDash val="solid"/>
            </a:ln>
          </c:spPr>
          <c:marker>
            <c:symbol val="none"/>
          </c:marker>
          <c:val>
            <c:numRef>
              <c:f>'X - Scratchpad'!$I$434:$BH$434</c:f>
              <c:numCache>
                <c:formatCode>General</c:formatCode>
                <c:ptCount val="52"/>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numCache>
            </c:numRef>
          </c:val>
          <c:smooth val="1"/>
        </c:ser>
        <c:marker val="1"/>
        <c:axId val="845037912"/>
        <c:axId val="845027496"/>
      </c:lineChart>
      <c:catAx>
        <c:axId val="845037912"/>
        <c:scaling>
          <c:orientation val="minMax"/>
        </c:scaling>
        <c:delete val="1"/>
        <c:axPos val="b"/>
        <c:tickLblPos val="nextTo"/>
        <c:crossAx val="845027496"/>
        <c:crosses val="autoZero"/>
        <c:auto val="1"/>
        <c:lblAlgn val="ctr"/>
        <c:lblOffset val="100"/>
      </c:catAx>
      <c:valAx>
        <c:axId val="845027496"/>
        <c:scaling>
          <c:orientation val="minMax"/>
          <c:max val="1.5"/>
          <c:min val="0.0"/>
        </c:scaling>
        <c:delete val="1"/>
        <c:axPos val="l"/>
        <c:numFmt formatCode="General" sourceLinked="1"/>
        <c:tickLblPos val="nextTo"/>
        <c:crossAx val="845037912"/>
        <c:crosses val="autoZero"/>
        <c:crossBetween val="between"/>
        <c:majorUnit val="0.5"/>
      </c:valAx>
      <c:spPr>
        <a:noFill/>
        <a:ln w="25400">
          <a:noFill/>
        </a:ln>
      </c:spPr>
    </c:plotArea>
    <c:plotVisOnly val="1"/>
    <c:dispBlanksAs val="gap"/>
  </c:chart>
  <c:spPr>
    <a:noFill/>
    <a:ln>
      <a:noFill/>
    </a:ln>
  </c:spPr>
  <c:txPr>
    <a:bodyPr/>
    <a:lstStyle/>
    <a:p>
      <a:pPr>
        <a:defRPr b="0" i="0">
          <a:latin typeface="Helvetica Neue Light"/>
          <a:cs typeface="Helvetica Neue Light"/>
        </a:defRPr>
      </a:pPr>
      <a:endParaRPr lang="en-US"/>
    </a:p>
  </c:txPr>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manualLayout>
          <c:layoutTarget val="inner"/>
          <c:xMode val="edge"/>
          <c:yMode val="edge"/>
          <c:x val="0.0"/>
          <c:y val="0.0"/>
          <c:w val="1.0"/>
          <c:h val="1.0"/>
        </c:manualLayout>
      </c:layout>
      <c:barChart>
        <c:barDir val="col"/>
        <c:grouping val="clustered"/>
        <c:ser>
          <c:idx val="0"/>
          <c:order val="0"/>
          <c:tx>
            <c:strRef>
              <c:f>'X - Scratchpad'!$B$433</c:f>
              <c:strCache>
                <c:ptCount val="1"/>
              </c:strCache>
            </c:strRef>
          </c:tx>
          <c:spPr>
            <a:solidFill>
              <a:srgbClr val="804000"/>
            </a:solidFill>
            <a:ln w="25400">
              <a:noFill/>
            </a:ln>
          </c:spPr>
          <c:val>
            <c:numRef>
              <c:f>'X - Scratchpad'!$I$433:$BH$433</c:f>
              <c:numCache>
                <c:formatCode>General</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gapWidth val="0"/>
        <c:axId val="844995912"/>
        <c:axId val="844991928"/>
      </c:barChart>
      <c:lineChart>
        <c:grouping val="standard"/>
        <c:ser>
          <c:idx val="10"/>
          <c:order val="1"/>
          <c:tx>
            <c:strRef>
              <c:f>'X - Scratchpad'!$B$434</c:f>
              <c:strCache>
                <c:ptCount val="1"/>
                <c:pt idx="0">
                  <c:v>Total Capacity</c:v>
                </c:pt>
              </c:strCache>
            </c:strRef>
          </c:tx>
          <c:spPr>
            <a:ln w="12700">
              <a:solidFill>
                <a:schemeClr val="tx1"/>
              </a:solidFill>
              <a:prstDash val="solid"/>
            </a:ln>
          </c:spPr>
          <c:marker>
            <c:symbol val="none"/>
          </c:marker>
          <c:val>
            <c:numRef>
              <c:f>'X - Scratchpad'!$I$434:$BH$434</c:f>
              <c:numCache>
                <c:formatCode>General</c:formatCode>
                <c:ptCount val="52"/>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numCache>
            </c:numRef>
          </c:val>
          <c:smooth val="1"/>
        </c:ser>
        <c:marker val="1"/>
        <c:axId val="844995912"/>
        <c:axId val="844991928"/>
      </c:lineChart>
      <c:catAx>
        <c:axId val="844995912"/>
        <c:scaling>
          <c:orientation val="minMax"/>
        </c:scaling>
        <c:delete val="1"/>
        <c:axPos val="b"/>
        <c:tickLblPos val="nextTo"/>
        <c:crossAx val="844991928"/>
        <c:crosses val="autoZero"/>
        <c:auto val="1"/>
        <c:lblAlgn val="ctr"/>
        <c:lblOffset val="100"/>
      </c:catAx>
      <c:valAx>
        <c:axId val="844991928"/>
        <c:scaling>
          <c:orientation val="minMax"/>
          <c:max val="1.5"/>
          <c:min val="0.0"/>
        </c:scaling>
        <c:delete val="1"/>
        <c:axPos val="l"/>
        <c:numFmt formatCode="General" sourceLinked="1"/>
        <c:tickLblPos val="nextTo"/>
        <c:crossAx val="844995912"/>
        <c:crosses val="autoZero"/>
        <c:crossBetween val="between"/>
        <c:majorUnit val="0.5"/>
      </c:valAx>
      <c:spPr>
        <a:noFill/>
        <a:ln w="25400">
          <a:noFill/>
        </a:ln>
      </c:spPr>
    </c:plotArea>
    <c:plotVisOnly val="1"/>
    <c:dispBlanksAs val="gap"/>
  </c:chart>
  <c:spPr>
    <a:noFill/>
    <a:ln>
      <a:noFill/>
    </a:ln>
  </c:spPr>
  <c:txPr>
    <a:bodyPr/>
    <a:lstStyle/>
    <a:p>
      <a:pPr>
        <a:defRPr b="0" i="0">
          <a:latin typeface="Helvetica Neue Light"/>
          <a:cs typeface="Helvetica Neue Light"/>
        </a:defRPr>
      </a:pPr>
      <a:endParaRPr lang="en-US"/>
    </a:p>
  </c:tx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manualLayout>
          <c:layoutTarget val="inner"/>
          <c:xMode val="edge"/>
          <c:yMode val="edge"/>
          <c:x val="0.0"/>
          <c:y val="0.0"/>
          <c:w val="1.0"/>
          <c:h val="1.0"/>
        </c:manualLayout>
      </c:layout>
      <c:barChart>
        <c:barDir val="col"/>
        <c:grouping val="clustered"/>
        <c:ser>
          <c:idx val="0"/>
          <c:order val="0"/>
          <c:tx>
            <c:strRef>
              <c:f>'X - Scratchpad'!$B$424</c:f>
              <c:strCache>
                <c:ptCount val="1"/>
              </c:strCache>
            </c:strRef>
          </c:tx>
          <c:spPr>
            <a:solidFill>
              <a:srgbClr val="FF0000"/>
            </a:solidFill>
            <a:ln w="25400">
              <a:noFill/>
            </a:ln>
          </c:spPr>
          <c:val>
            <c:numRef>
              <c:f>'X - Scratchpad'!$I$424:$BH$424</c:f>
              <c:numCache>
                <c:formatCode>General</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gapWidth val="0"/>
        <c:axId val="860553400"/>
        <c:axId val="860663672"/>
      </c:barChart>
      <c:lineChart>
        <c:grouping val="standard"/>
        <c:ser>
          <c:idx val="10"/>
          <c:order val="1"/>
          <c:tx>
            <c:strRef>
              <c:f>'X - Scratchpad'!$B$434</c:f>
              <c:strCache>
                <c:ptCount val="1"/>
                <c:pt idx="0">
                  <c:v>Total Capacity</c:v>
                </c:pt>
              </c:strCache>
            </c:strRef>
          </c:tx>
          <c:spPr>
            <a:ln w="12700">
              <a:solidFill>
                <a:schemeClr val="tx1"/>
              </a:solidFill>
              <a:prstDash val="solid"/>
            </a:ln>
          </c:spPr>
          <c:marker>
            <c:symbol val="none"/>
          </c:marker>
          <c:val>
            <c:numRef>
              <c:f>'X - Scratchpad'!$I$434:$BH$434</c:f>
              <c:numCache>
                <c:formatCode>General</c:formatCode>
                <c:ptCount val="52"/>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numCache>
            </c:numRef>
          </c:val>
          <c:smooth val="1"/>
        </c:ser>
        <c:marker val="1"/>
        <c:axId val="860553400"/>
        <c:axId val="860663672"/>
      </c:lineChart>
      <c:catAx>
        <c:axId val="860553400"/>
        <c:scaling>
          <c:orientation val="minMax"/>
        </c:scaling>
        <c:delete val="1"/>
        <c:axPos val="b"/>
        <c:tickLblPos val="nextTo"/>
        <c:crossAx val="860663672"/>
        <c:crosses val="autoZero"/>
        <c:auto val="1"/>
        <c:lblAlgn val="ctr"/>
        <c:lblOffset val="100"/>
      </c:catAx>
      <c:valAx>
        <c:axId val="860663672"/>
        <c:scaling>
          <c:orientation val="minMax"/>
          <c:max val="1.5"/>
          <c:min val="0.0"/>
        </c:scaling>
        <c:delete val="1"/>
        <c:axPos val="l"/>
        <c:numFmt formatCode="General" sourceLinked="1"/>
        <c:tickLblPos val="nextTo"/>
        <c:crossAx val="860553400"/>
        <c:crosses val="autoZero"/>
        <c:crossBetween val="between"/>
        <c:majorUnit val="0.5"/>
      </c:valAx>
      <c:spPr>
        <a:noFill/>
        <a:ln w="25400">
          <a:noFill/>
        </a:ln>
      </c:spPr>
    </c:plotArea>
    <c:plotVisOnly val="1"/>
    <c:dispBlanksAs val="gap"/>
  </c:chart>
  <c:spPr>
    <a:noFill/>
    <a:ln>
      <a:noFill/>
    </a:ln>
  </c:spPr>
  <c:txPr>
    <a:bodyPr/>
    <a:lstStyle/>
    <a:p>
      <a:pPr>
        <a:defRPr b="0" i="0">
          <a:latin typeface="Helvetica Neue Light"/>
          <a:cs typeface="Helvetica Neue Light"/>
        </a:defRPr>
      </a:pPr>
      <a:endParaRPr lang="en-US"/>
    </a:p>
  </c:tx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manualLayout>
          <c:layoutTarget val="inner"/>
          <c:xMode val="edge"/>
          <c:yMode val="edge"/>
          <c:x val="0.0"/>
          <c:y val="0.0"/>
          <c:w val="1.0"/>
          <c:h val="1.0"/>
        </c:manualLayout>
      </c:layout>
      <c:barChart>
        <c:barDir val="col"/>
        <c:grouping val="clustered"/>
        <c:ser>
          <c:idx val="0"/>
          <c:order val="0"/>
          <c:tx>
            <c:strRef>
              <c:f>'X - Scratchpad'!$B$425</c:f>
              <c:strCache>
                <c:ptCount val="1"/>
              </c:strCache>
            </c:strRef>
          </c:tx>
          <c:spPr>
            <a:solidFill>
              <a:srgbClr val="FF8000"/>
            </a:solidFill>
            <a:ln w="25400">
              <a:noFill/>
            </a:ln>
          </c:spPr>
          <c:val>
            <c:numRef>
              <c:f>'X - Scratchpad'!$I$425:$BH$425</c:f>
              <c:numCache>
                <c:formatCode>General</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gapWidth val="0"/>
        <c:axId val="859987352"/>
        <c:axId val="859962552"/>
      </c:barChart>
      <c:lineChart>
        <c:grouping val="standard"/>
        <c:ser>
          <c:idx val="10"/>
          <c:order val="1"/>
          <c:tx>
            <c:strRef>
              <c:f>'X - Scratchpad'!$B$434</c:f>
              <c:strCache>
                <c:ptCount val="1"/>
                <c:pt idx="0">
                  <c:v>Total Capacity</c:v>
                </c:pt>
              </c:strCache>
            </c:strRef>
          </c:tx>
          <c:spPr>
            <a:ln w="12700">
              <a:solidFill>
                <a:schemeClr val="tx1"/>
              </a:solidFill>
              <a:prstDash val="solid"/>
            </a:ln>
          </c:spPr>
          <c:marker>
            <c:symbol val="none"/>
          </c:marker>
          <c:val>
            <c:numRef>
              <c:f>'X - Scratchpad'!$I$434:$BH$434</c:f>
              <c:numCache>
                <c:formatCode>General</c:formatCode>
                <c:ptCount val="52"/>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numCache>
            </c:numRef>
          </c:val>
          <c:smooth val="1"/>
        </c:ser>
        <c:marker val="1"/>
        <c:axId val="859987352"/>
        <c:axId val="859962552"/>
      </c:lineChart>
      <c:catAx>
        <c:axId val="859987352"/>
        <c:scaling>
          <c:orientation val="minMax"/>
        </c:scaling>
        <c:delete val="1"/>
        <c:axPos val="b"/>
        <c:tickLblPos val="nextTo"/>
        <c:crossAx val="859962552"/>
        <c:crosses val="autoZero"/>
        <c:auto val="1"/>
        <c:lblAlgn val="ctr"/>
        <c:lblOffset val="100"/>
      </c:catAx>
      <c:valAx>
        <c:axId val="859962552"/>
        <c:scaling>
          <c:orientation val="minMax"/>
          <c:max val="1.5"/>
          <c:min val="0.0"/>
        </c:scaling>
        <c:delete val="1"/>
        <c:axPos val="l"/>
        <c:numFmt formatCode="General" sourceLinked="1"/>
        <c:tickLblPos val="nextTo"/>
        <c:crossAx val="859987352"/>
        <c:crosses val="autoZero"/>
        <c:crossBetween val="between"/>
        <c:majorUnit val="0.5"/>
      </c:valAx>
      <c:spPr>
        <a:noFill/>
        <a:ln w="25400">
          <a:noFill/>
        </a:ln>
      </c:spPr>
    </c:plotArea>
    <c:plotVisOnly val="1"/>
    <c:dispBlanksAs val="gap"/>
  </c:chart>
  <c:spPr>
    <a:noFill/>
    <a:ln>
      <a:noFill/>
    </a:ln>
  </c:spPr>
  <c:txPr>
    <a:bodyPr/>
    <a:lstStyle/>
    <a:p>
      <a:pPr>
        <a:defRPr b="0" i="0">
          <a:latin typeface="Helvetica Neue Light"/>
          <a:cs typeface="Helvetica Neue Light"/>
        </a:defRPr>
      </a:pPr>
      <a:endParaRPr lang="en-US"/>
    </a:p>
  </c:tx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manualLayout>
          <c:layoutTarget val="inner"/>
          <c:xMode val="edge"/>
          <c:yMode val="edge"/>
          <c:x val="0.0"/>
          <c:y val="0.0"/>
          <c:w val="1.0"/>
          <c:h val="1.0"/>
        </c:manualLayout>
      </c:layout>
      <c:barChart>
        <c:barDir val="col"/>
        <c:grouping val="clustered"/>
        <c:ser>
          <c:idx val="0"/>
          <c:order val="0"/>
          <c:tx>
            <c:strRef>
              <c:f>'X - Scratchpad'!$B$426</c:f>
              <c:strCache>
                <c:ptCount val="1"/>
              </c:strCache>
            </c:strRef>
          </c:tx>
          <c:spPr>
            <a:solidFill>
              <a:srgbClr val="FFC000"/>
            </a:solidFill>
            <a:ln w="25400">
              <a:noFill/>
            </a:ln>
          </c:spPr>
          <c:val>
            <c:numRef>
              <c:f>'X - Scratchpad'!$I$426:$BH$426</c:f>
              <c:numCache>
                <c:formatCode>General</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gapWidth val="0"/>
        <c:axId val="860670664"/>
        <c:axId val="860764808"/>
      </c:barChart>
      <c:lineChart>
        <c:grouping val="standard"/>
        <c:ser>
          <c:idx val="10"/>
          <c:order val="1"/>
          <c:tx>
            <c:strRef>
              <c:f>'X - Scratchpad'!$B$434</c:f>
              <c:strCache>
                <c:ptCount val="1"/>
                <c:pt idx="0">
                  <c:v>Total Capacity</c:v>
                </c:pt>
              </c:strCache>
            </c:strRef>
          </c:tx>
          <c:spPr>
            <a:ln w="12700">
              <a:solidFill>
                <a:schemeClr val="tx1"/>
              </a:solidFill>
              <a:prstDash val="solid"/>
            </a:ln>
          </c:spPr>
          <c:marker>
            <c:symbol val="none"/>
          </c:marker>
          <c:val>
            <c:numRef>
              <c:f>'X - Scratchpad'!$I$434:$BH$434</c:f>
              <c:numCache>
                <c:formatCode>General</c:formatCode>
                <c:ptCount val="52"/>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numCache>
            </c:numRef>
          </c:val>
          <c:smooth val="1"/>
        </c:ser>
        <c:marker val="1"/>
        <c:axId val="860670664"/>
        <c:axId val="860764808"/>
      </c:lineChart>
      <c:catAx>
        <c:axId val="860670664"/>
        <c:scaling>
          <c:orientation val="minMax"/>
        </c:scaling>
        <c:delete val="1"/>
        <c:axPos val="b"/>
        <c:tickLblPos val="nextTo"/>
        <c:crossAx val="860764808"/>
        <c:crosses val="autoZero"/>
        <c:auto val="1"/>
        <c:lblAlgn val="ctr"/>
        <c:lblOffset val="100"/>
      </c:catAx>
      <c:valAx>
        <c:axId val="860764808"/>
        <c:scaling>
          <c:orientation val="minMax"/>
          <c:max val="1.5"/>
          <c:min val="0.0"/>
        </c:scaling>
        <c:delete val="1"/>
        <c:axPos val="l"/>
        <c:numFmt formatCode="General" sourceLinked="1"/>
        <c:tickLblPos val="nextTo"/>
        <c:crossAx val="860670664"/>
        <c:crosses val="autoZero"/>
        <c:crossBetween val="between"/>
        <c:majorUnit val="0.5"/>
      </c:valAx>
      <c:spPr>
        <a:noFill/>
        <a:ln w="25400">
          <a:noFill/>
        </a:ln>
      </c:spPr>
    </c:plotArea>
    <c:plotVisOnly val="1"/>
    <c:dispBlanksAs val="gap"/>
  </c:chart>
  <c:spPr>
    <a:noFill/>
    <a:ln>
      <a:noFill/>
    </a:ln>
  </c:spPr>
  <c:txPr>
    <a:bodyPr/>
    <a:lstStyle/>
    <a:p>
      <a:pPr>
        <a:defRPr b="0" i="0">
          <a:latin typeface="Helvetica Neue Light"/>
          <a:cs typeface="Helvetica Neue Light"/>
        </a:defRPr>
      </a:pPr>
      <a:endParaRPr lang="en-US"/>
    </a:p>
  </c:txPr>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manualLayout>
          <c:layoutTarget val="inner"/>
          <c:xMode val="edge"/>
          <c:yMode val="edge"/>
          <c:x val="0.0"/>
          <c:y val="0.0"/>
          <c:w val="1.0"/>
          <c:h val="1.0"/>
        </c:manualLayout>
      </c:layout>
      <c:barChart>
        <c:barDir val="col"/>
        <c:grouping val="clustered"/>
        <c:ser>
          <c:idx val="0"/>
          <c:order val="0"/>
          <c:tx>
            <c:strRef>
              <c:f>'X - Scratchpad'!$B$427</c:f>
              <c:strCache>
                <c:ptCount val="1"/>
              </c:strCache>
            </c:strRef>
          </c:tx>
          <c:spPr>
            <a:solidFill>
              <a:srgbClr val="81D400"/>
            </a:solidFill>
            <a:ln w="25400">
              <a:noFill/>
            </a:ln>
          </c:spPr>
          <c:val>
            <c:numRef>
              <c:f>'X - Scratchpad'!$I$427:$BH$427</c:f>
              <c:numCache>
                <c:formatCode>General</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gapWidth val="0"/>
        <c:axId val="860352024"/>
        <c:axId val="860285832"/>
      </c:barChart>
      <c:lineChart>
        <c:grouping val="standard"/>
        <c:ser>
          <c:idx val="10"/>
          <c:order val="1"/>
          <c:tx>
            <c:strRef>
              <c:f>'X - Scratchpad'!$B$434</c:f>
              <c:strCache>
                <c:ptCount val="1"/>
                <c:pt idx="0">
                  <c:v>Total Capacity</c:v>
                </c:pt>
              </c:strCache>
            </c:strRef>
          </c:tx>
          <c:spPr>
            <a:ln w="12700">
              <a:solidFill>
                <a:schemeClr val="tx1"/>
              </a:solidFill>
              <a:prstDash val="solid"/>
            </a:ln>
          </c:spPr>
          <c:marker>
            <c:symbol val="none"/>
          </c:marker>
          <c:val>
            <c:numRef>
              <c:f>'X - Scratchpad'!$I$434:$BH$434</c:f>
              <c:numCache>
                <c:formatCode>General</c:formatCode>
                <c:ptCount val="52"/>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numCache>
            </c:numRef>
          </c:val>
          <c:smooth val="1"/>
        </c:ser>
        <c:marker val="1"/>
        <c:axId val="860352024"/>
        <c:axId val="860285832"/>
      </c:lineChart>
      <c:catAx>
        <c:axId val="860352024"/>
        <c:scaling>
          <c:orientation val="minMax"/>
        </c:scaling>
        <c:delete val="1"/>
        <c:axPos val="b"/>
        <c:tickLblPos val="nextTo"/>
        <c:crossAx val="860285832"/>
        <c:crosses val="autoZero"/>
        <c:auto val="1"/>
        <c:lblAlgn val="ctr"/>
        <c:lblOffset val="100"/>
      </c:catAx>
      <c:valAx>
        <c:axId val="860285832"/>
        <c:scaling>
          <c:orientation val="minMax"/>
          <c:max val="1.5"/>
          <c:min val="0.0"/>
        </c:scaling>
        <c:delete val="1"/>
        <c:axPos val="l"/>
        <c:numFmt formatCode="General" sourceLinked="1"/>
        <c:tickLblPos val="nextTo"/>
        <c:crossAx val="860352024"/>
        <c:crosses val="autoZero"/>
        <c:crossBetween val="between"/>
        <c:majorUnit val="0.5"/>
      </c:valAx>
      <c:spPr>
        <a:noFill/>
        <a:ln w="25400">
          <a:noFill/>
        </a:ln>
      </c:spPr>
    </c:plotArea>
    <c:plotVisOnly val="1"/>
    <c:dispBlanksAs val="gap"/>
  </c:chart>
  <c:spPr>
    <a:noFill/>
    <a:ln>
      <a:noFill/>
    </a:ln>
  </c:spPr>
  <c:txPr>
    <a:bodyPr/>
    <a:lstStyle/>
    <a:p>
      <a:pPr>
        <a:defRPr b="0" i="0">
          <a:latin typeface="Helvetica Neue Light"/>
          <a:cs typeface="Helvetica Neue Light"/>
        </a:defRPr>
      </a:pPr>
      <a:endParaRPr lang="en-US"/>
    </a:p>
  </c:txPr>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manualLayout>
          <c:layoutTarget val="inner"/>
          <c:xMode val="edge"/>
          <c:yMode val="edge"/>
          <c:x val="0.0"/>
          <c:y val="0.0"/>
          <c:w val="1.0"/>
          <c:h val="1.0"/>
        </c:manualLayout>
      </c:layout>
      <c:barChart>
        <c:barDir val="col"/>
        <c:grouping val="clustered"/>
        <c:ser>
          <c:idx val="0"/>
          <c:order val="0"/>
          <c:tx>
            <c:strRef>
              <c:f>'X - Scratchpad'!$B$428</c:f>
              <c:strCache>
                <c:ptCount val="1"/>
              </c:strCache>
            </c:strRef>
          </c:tx>
          <c:spPr>
            <a:solidFill>
              <a:srgbClr val="006411"/>
            </a:solidFill>
            <a:ln w="25400">
              <a:noFill/>
            </a:ln>
          </c:spPr>
          <c:val>
            <c:numRef>
              <c:f>'X - Scratchpad'!$I$428:$BH$428</c:f>
              <c:numCache>
                <c:formatCode>General</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gapWidth val="0"/>
        <c:axId val="860033688"/>
        <c:axId val="845129672"/>
      </c:barChart>
      <c:lineChart>
        <c:grouping val="standard"/>
        <c:ser>
          <c:idx val="10"/>
          <c:order val="1"/>
          <c:tx>
            <c:strRef>
              <c:f>'X - Scratchpad'!$B$434</c:f>
              <c:strCache>
                <c:ptCount val="1"/>
                <c:pt idx="0">
                  <c:v>Total Capacity</c:v>
                </c:pt>
              </c:strCache>
            </c:strRef>
          </c:tx>
          <c:spPr>
            <a:ln w="12700">
              <a:solidFill>
                <a:schemeClr val="tx1"/>
              </a:solidFill>
              <a:prstDash val="solid"/>
            </a:ln>
          </c:spPr>
          <c:marker>
            <c:symbol val="none"/>
          </c:marker>
          <c:val>
            <c:numRef>
              <c:f>'X - Scratchpad'!$I$434:$BH$434</c:f>
              <c:numCache>
                <c:formatCode>General</c:formatCode>
                <c:ptCount val="52"/>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numCache>
            </c:numRef>
          </c:val>
          <c:smooth val="1"/>
        </c:ser>
        <c:marker val="1"/>
        <c:axId val="860033688"/>
        <c:axId val="845129672"/>
      </c:lineChart>
      <c:catAx>
        <c:axId val="860033688"/>
        <c:scaling>
          <c:orientation val="minMax"/>
        </c:scaling>
        <c:delete val="1"/>
        <c:axPos val="b"/>
        <c:tickLblPos val="nextTo"/>
        <c:crossAx val="845129672"/>
        <c:crosses val="autoZero"/>
        <c:auto val="1"/>
        <c:lblAlgn val="ctr"/>
        <c:lblOffset val="100"/>
      </c:catAx>
      <c:valAx>
        <c:axId val="845129672"/>
        <c:scaling>
          <c:orientation val="minMax"/>
          <c:max val="1.5"/>
          <c:min val="0.0"/>
        </c:scaling>
        <c:delete val="1"/>
        <c:axPos val="l"/>
        <c:numFmt formatCode="General" sourceLinked="1"/>
        <c:tickLblPos val="nextTo"/>
        <c:crossAx val="860033688"/>
        <c:crosses val="autoZero"/>
        <c:crossBetween val="between"/>
        <c:majorUnit val="0.5"/>
      </c:valAx>
      <c:spPr>
        <a:noFill/>
        <a:ln w="25400">
          <a:noFill/>
        </a:ln>
      </c:spPr>
    </c:plotArea>
    <c:plotVisOnly val="1"/>
    <c:dispBlanksAs val="gap"/>
  </c:chart>
  <c:spPr>
    <a:noFill/>
    <a:ln>
      <a:noFill/>
    </a:ln>
  </c:spPr>
  <c:txPr>
    <a:bodyPr/>
    <a:lstStyle/>
    <a:p>
      <a:pPr>
        <a:defRPr b="0" i="0">
          <a:latin typeface="Helvetica Neue Light"/>
          <a:cs typeface="Helvetica Neue Light"/>
        </a:defRPr>
      </a:pPr>
      <a:endParaRPr lang="en-US"/>
    </a:p>
  </c:txPr>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manualLayout>
          <c:layoutTarget val="inner"/>
          <c:xMode val="edge"/>
          <c:yMode val="edge"/>
          <c:x val="0.0"/>
          <c:y val="0.0"/>
          <c:w val="1.0"/>
          <c:h val="1.0"/>
        </c:manualLayout>
      </c:layout>
      <c:barChart>
        <c:barDir val="col"/>
        <c:grouping val="clustered"/>
        <c:ser>
          <c:idx val="0"/>
          <c:order val="0"/>
          <c:tx>
            <c:strRef>
              <c:f>'X - Scratchpad'!$B$429</c:f>
              <c:strCache>
                <c:ptCount val="1"/>
              </c:strCache>
            </c:strRef>
          </c:tx>
          <c:spPr>
            <a:solidFill>
              <a:srgbClr val="00BFC0"/>
            </a:solidFill>
            <a:ln w="25400">
              <a:noFill/>
            </a:ln>
          </c:spPr>
          <c:val>
            <c:numRef>
              <c:f>'X - Scratchpad'!$I$429:$BH$429</c:f>
              <c:numCache>
                <c:formatCode>General</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gapWidth val="0"/>
        <c:axId val="844683048"/>
        <c:axId val="844946680"/>
      </c:barChart>
      <c:lineChart>
        <c:grouping val="standard"/>
        <c:ser>
          <c:idx val="10"/>
          <c:order val="1"/>
          <c:tx>
            <c:strRef>
              <c:f>'X - Scratchpad'!$B$434</c:f>
              <c:strCache>
                <c:ptCount val="1"/>
                <c:pt idx="0">
                  <c:v>Total Capacity</c:v>
                </c:pt>
              </c:strCache>
            </c:strRef>
          </c:tx>
          <c:spPr>
            <a:ln w="12700">
              <a:solidFill>
                <a:schemeClr val="tx1"/>
              </a:solidFill>
              <a:prstDash val="solid"/>
            </a:ln>
          </c:spPr>
          <c:marker>
            <c:symbol val="none"/>
          </c:marker>
          <c:val>
            <c:numRef>
              <c:f>'X - Scratchpad'!$I$434:$BH$434</c:f>
              <c:numCache>
                <c:formatCode>General</c:formatCode>
                <c:ptCount val="52"/>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numCache>
            </c:numRef>
          </c:val>
          <c:smooth val="1"/>
        </c:ser>
        <c:marker val="1"/>
        <c:axId val="844683048"/>
        <c:axId val="844946680"/>
      </c:lineChart>
      <c:catAx>
        <c:axId val="844683048"/>
        <c:scaling>
          <c:orientation val="minMax"/>
        </c:scaling>
        <c:delete val="1"/>
        <c:axPos val="b"/>
        <c:tickLblPos val="nextTo"/>
        <c:crossAx val="844946680"/>
        <c:crosses val="autoZero"/>
        <c:auto val="1"/>
        <c:lblAlgn val="ctr"/>
        <c:lblOffset val="100"/>
      </c:catAx>
      <c:valAx>
        <c:axId val="844946680"/>
        <c:scaling>
          <c:orientation val="minMax"/>
          <c:max val="1.5"/>
          <c:min val="0.0"/>
        </c:scaling>
        <c:delete val="1"/>
        <c:axPos val="l"/>
        <c:numFmt formatCode="General" sourceLinked="1"/>
        <c:tickLblPos val="nextTo"/>
        <c:crossAx val="844683048"/>
        <c:crosses val="autoZero"/>
        <c:crossBetween val="between"/>
        <c:majorUnit val="0.5"/>
      </c:valAx>
      <c:spPr>
        <a:noFill/>
        <a:ln w="25400">
          <a:noFill/>
        </a:ln>
      </c:spPr>
    </c:plotArea>
    <c:plotVisOnly val="1"/>
    <c:dispBlanksAs val="gap"/>
  </c:chart>
  <c:spPr>
    <a:noFill/>
    <a:ln>
      <a:noFill/>
    </a:ln>
  </c:spPr>
  <c:txPr>
    <a:bodyPr/>
    <a:lstStyle/>
    <a:p>
      <a:pPr>
        <a:defRPr b="0" i="0">
          <a:latin typeface="Helvetica Neue Light"/>
          <a:cs typeface="Helvetica Neue Light"/>
        </a:defRPr>
      </a:pPr>
      <a:endParaRPr lang="en-US"/>
    </a:p>
  </c:txPr>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manualLayout>
          <c:layoutTarget val="inner"/>
          <c:xMode val="edge"/>
          <c:yMode val="edge"/>
          <c:x val="0.0"/>
          <c:y val="0.0"/>
          <c:w val="1.0"/>
          <c:h val="1.0"/>
        </c:manualLayout>
      </c:layout>
      <c:barChart>
        <c:barDir val="col"/>
        <c:grouping val="clustered"/>
        <c:ser>
          <c:idx val="0"/>
          <c:order val="0"/>
          <c:tx>
            <c:strRef>
              <c:f>'X - Scratchpad'!$B$430</c:f>
              <c:strCache>
                <c:ptCount val="1"/>
              </c:strCache>
            </c:strRef>
          </c:tx>
          <c:spPr>
            <a:solidFill>
              <a:srgbClr val="3366FF"/>
            </a:solidFill>
            <a:ln w="25400">
              <a:noFill/>
            </a:ln>
          </c:spPr>
          <c:val>
            <c:numRef>
              <c:f>'X - Scratchpad'!$I$430:$BH$430</c:f>
              <c:numCache>
                <c:formatCode>General</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gapWidth val="0"/>
        <c:axId val="860607016"/>
        <c:axId val="860609880"/>
      </c:barChart>
      <c:lineChart>
        <c:grouping val="standard"/>
        <c:ser>
          <c:idx val="10"/>
          <c:order val="1"/>
          <c:tx>
            <c:strRef>
              <c:f>'X - Scratchpad'!$B$434</c:f>
              <c:strCache>
                <c:ptCount val="1"/>
                <c:pt idx="0">
                  <c:v>Total Capacity</c:v>
                </c:pt>
              </c:strCache>
            </c:strRef>
          </c:tx>
          <c:spPr>
            <a:ln w="12700">
              <a:solidFill>
                <a:schemeClr val="tx1"/>
              </a:solidFill>
              <a:prstDash val="solid"/>
            </a:ln>
          </c:spPr>
          <c:marker>
            <c:symbol val="none"/>
          </c:marker>
          <c:val>
            <c:numRef>
              <c:f>'X - Scratchpad'!$I$434:$BH$434</c:f>
              <c:numCache>
                <c:formatCode>General</c:formatCode>
                <c:ptCount val="52"/>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numCache>
            </c:numRef>
          </c:val>
          <c:smooth val="1"/>
        </c:ser>
        <c:marker val="1"/>
        <c:axId val="860607016"/>
        <c:axId val="860609880"/>
      </c:lineChart>
      <c:catAx>
        <c:axId val="860607016"/>
        <c:scaling>
          <c:orientation val="minMax"/>
        </c:scaling>
        <c:delete val="1"/>
        <c:axPos val="b"/>
        <c:tickLblPos val="nextTo"/>
        <c:crossAx val="860609880"/>
        <c:crosses val="autoZero"/>
        <c:auto val="1"/>
        <c:lblAlgn val="ctr"/>
        <c:lblOffset val="100"/>
      </c:catAx>
      <c:valAx>
        <c:axId val="860609880"/>
        <c:scaling>
          <c:orientation val="minMax"/>
          <c:max val="1.5"/>
          <c:min val="0.0"/>
        </c:scaling>
        <c:delete val="1"/>
        <c:axPos val="l"/>
        <c:numFmt formatCode="General" sourceLinked="1"/>
        <c:tickLblPos val="nextTo"/>
        <c:crossAx val="860607016"/>
        <c:crosses val="autoZero"/>
        <c:crossBetween val="between"/>
        <c:majorUnit val="0.5"/>
      </c:valAx>
      <c:spPr>
        <a:noFill/>
        <a:ln w="25400">
          <a:noFill/>
        </a:ln>
      </c:spPr>
    </c:plotArea>
    <c:plotVisOnly val="1"/>
    <c:dispBlanksAs val="gap"/>
  </c:chart>
  <c:spPr>
    <a:noFill/>
    <a:ln>
      <a:noFill/>
    </a:ln>
  </c:spPr>
  <c:txPr>
    <a:bodyPr/>
    <a:lstStyle/>
    <a:p>
      <a:pPr>
        <a:defRPr b="0" i="0">
          <a:latin typeface="Helvetica Neue Light"/>
          <a:cs typeface="Helvetica Neue Light"/>
        </a:defRPr>
      </a:pPr>
      <a:endParaRPr lang="en-US"/>
    </a:p>
  </c:txPr>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manualLayout>
          <c:layoutTarget val="inner"/>
          <c:xMode val="edge"/>
          <c:yMode val="edge"/>
          <c:x val="0.0"/>
          <c:y val="0.0"/>
          <c:w val="1.0"/>
          <c:h val="1.0"/>
        </c:manualLayout>
      </c:layout>
      <c:barChart>
        <c:barDir val="col"/>
        <c:grouping val="clustered"/>
        <c:ser>
          <c:idx val="0"/>
          <c:order val="0"/>
          <c:tx>
            <c:strRef>
              <c:f>'X - Scratchpad'!$B$431</c:f>
              <c:strCache>
                <c:ptCount val="1"/>
              </c:strCache>
            </c:strRef>
          </c:tx>
          <c:spPr>
            <a:solidFill>
              <a:srgbClr val="0000FF"/>
            </a:solidFill>
            <a:ln w="25400">
              <a:noFill/>
            </a:ln>
          </c:spPr>
          <c:val>
            <c:numRef>
              <c:f>'X - Scratchpad'!$I$431:$BH$431</c:f>
              <c:numCache>
                <c:formatCode>General</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gapWidth val="0"/>
        <c:axId val="845097000"/>
        <c:axId val="845100056"/>
      </c:barChart>
      <c:lineChart>
        <c:grouping val="standard"/>
        <c:ser>
          <c:idx val="10"/>
          <c:order val="1"/>
          <c:tx>
            <c:strRef>
              <c:f>'X - Scratchpad'!$B$434</c:f>
              <c:strCache>
                <c:ptCount val="1"/>
                <c:pt idx="0">
                  <c:v>Total Capacity</c:v>
                </c:pt>
              </c:strCache>
            </c:strRef>
          </c:tx>
          <c:spPr>
            <a:ln w="12700">
              <a:solidFill>
                <a:schemeClr val="tx1"/>
              </a:solidFill>
              <a:prstDash val="solid"/>
            </a:ln>
          </c:spPr>
          <c:marker>
            <c:symbol val="none"/>
          </c:marker>
          <c:val>
            <c:numRef>
              <c:f>'X - Scratchpad'!$I$434:$BH$434</c:f>
              <c:numCache>
                <c:formatCode>General</c:formatCode>
                <c:ptCount val="52"/>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numCache>
            </c:numRef>
          </c:val>
          <c:smooth val="1"/>
        </c:ser>
        <c:marker val="1"/>
        <c:axId val="845097000"/>
        <c:axId val="845100056"/>
      </c:lineChart>
      <c:catAx>
        <c:axId val="845097000"/>
        <c:scaling>
          <c:orientation val="minMax"/>
        </c:scaling>
        <c:delete val="1"/>
        <c:axPos val="b"/>
        <c:tickLblPos val="nextTo"/>
        <c:crossAx val="845100056"/>
        <c:crosses val="autoZero"/>
        <c:auto val="1"/>
        <c:lblAlgn val="ctr"/>
        <c:lblOffset val="100"/>
      </c:catAx>
      <c:valAx>
        <c:axId val="845100056"/>
        <c:scaling>
          <c:orientation val="minMax"/>
          <c:max val="1.5"/>
          <c:min val="0.0"/>
        </c:scaling>
        <c:delete val="1"/>
        <c:axPos val="l"/>
        <c:numFmt formatCode="General" sourceLinked="1"/>
        <c:tickLblPos val="nextTo"/>
        <c:crossAx val="845097000"/>
        <c:crosses val="autoZero"/>
        <c:crossBetween val="between"/>
        <c:majorUnit val="0.5"/>
      </c:valAx>
      <c:spPr>
        <a:noFill/>
        <a:ln w="25400">
          <a:noFill/>
        </a:ln>
      </c:spPr>
    </c:plotArea>
    <c:plotVisOnly val="1"/>
    <c:dispBlanksAs val="gap"/>
  </c:chart>
  <c:spPr>
    <a:noFill/>
    <a:ln>
      <a:noFill/>
    </a:ln>
  </c:spPr>
  <c:txPr>
    <a:bodyPr/>
    <a:lstStyle/>
    <a:p>
      <a:pPr>
        <a:defRPr b="0" i="0">
          <a:latin typeface="Helvetica Neue Light"/>
          <a:cs typeface="Helvetica Neue Light"/>
        </a:defRPr>
      </a:pPr>
      <a:endParaRPr lang="en-US"/>
    </a:p>
  </c:tx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df"/><Relationship Id="rId2" Type="http://schemas.openxmlformats.org/officeDocument/2006/relationships/image" Target="../media/image2.png"/><Relationship Id="rId3"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df"/><Relationship Id="rId2" Type="http://schemas.openxmlformats.org/officeDocument/2006/relationships/image" Target="../media/image5.png"/><Relationship Id="rId3"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4" Type="http://schemas.openxmlformats.org/officeDocument/2006/relationships/chart" Target="../charts/chart5.xml"/><Relationship Id="rId5" Type="http://schemas.openxmlformats.org/officeDocument/2006/relationships/chart" Target="../charts/chart6.xml"/><Relationship Id="rId6" Type="http://schemas.openxmlformats.org/officeDocument/2006/relationships/chart" Target="../charts/chart7.xml"/><Relationship Id="rId7" Type="http://schemas.openxmlformats.org/officeDocument/2006/relationships/chart" Target="../charts/chart8.xml"/><Relationship Id="rId8" Type="http://schemas.openxmlformats.org/officeDocument/2006/relationships/chart" Target="../charts/chart9.xml"/><Relationship Id="rId9" Type="http://schemas.openxmlformats.org/officeDocument/2006/relationships/chart" Target="../charts/chart10.xml"/><Relationship Id="rId10" Type="http://schemas.openxmlformats.org/officeDocument/2006/relationships/chart" Target="../charts/chart11.xml"/><Relationship Id="rId1" Type="http://schemas.openxmlformats.org/officeDocument/2006/relationships/chart" Target="../charts/chart2.xml"/><Relationship Id="rId2"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0</xdr:row>
      <xdr:rowOff>0</xdr:rowOff>
    </xdr:from>
    <xdr:to>
      <xdr:col>4</xdr:col>
      <xdr:colOff>2743200</xdr:colOff>
      <xdr:row>2</xdr:row>
      <xdr:rowOff>68646</xdr:rowOff>
    </xdr:to>
    <xdr:pic>
      <xdr:nvPicPr>
        <xdr:cNvPr id="2" name="Picture 1"/>
        <xdr:cNvPicPr>
          <a:picLocks noChangeAspect="1"/>
        </xdr:cNvPicPr>
      </xdr:nvPicPr>
      <mc:AlternateContent xmlns:mc="http://schemas.openxmlformats.org/markup-compatibility/2006">
        <mc:Choice xmlns:ma="http://schemas.microsoft.com/office/mac/drawingml/2008/main" Requires="ma">
          <xdr:blipFill>
            <a:blip xmlns:r="http://schemas.openxmlformats.org/officeDocument/2006/relationships" r:embed="rId1"/>
            <a:stretch>
              <a:fillRect/>
            </a:stretch>
          </xdr:blipFill>
        </mc:Choice>
        <mc:Fallback>
          <xdr:blipFill>
            <a:blip xmlns:r="http://schemas.openxmlformats.org/officeDocument/2006/relationships" r:embed="rId2"/>
            <a:stretch>
              <a:fillRect/>
            </a:stretch>
          </xdr:blipFill>
        </mc:Fallback>
      </mc:AlternateContent>
      <xdr:spPr>
        <a:xfrm>
          <a:off x="5943600" y="0"/>
          <a:ext cx="2654300" cy="1630746"/>
        </a:xfrm>
        <a:prstGeom prst="rect">
          <a:avLst/>
        </a:prstGeom>
      </xdr:spPr>
    </xdr:pic>
    <xdr:clientData/>
  </xdr:twoCellAnchor>
  <xdr:twoCellAnchor editAs="oneCell">
    <xdr:from>
      <xdr:col>4</xdr:col>
      <xdr:colOff>2050932</xdr:colOff>
      <xdr:row>16</xdr:row>
      <xdr:rowOff>78881</xdr:rowOff>
    </xdr:from>
    <xdr:to>
      <xdr:col>4</xdr:col>
      <xdr:colOff>2792423</xdr:colOff>
      <xdr:row>18</xdr:row>
      <xdr:rowOff>8784</xdr:rowOff>
    </xdr:to>
    <xdr:pic>
      <xdr:nvPicPr>
        <xdr:cNvPr id="3" name="Picture 2"/>
        <xdr:cNvPicPr>
          <a:picLocks noChangeAspect="1"/>
        </xdr:cNvPicPr>
      </xdr:nvPicPr>
      <xdr:blipFill>
        <a:blip xmlns:r="http://schemas.openxmlformats.org/officeDocument/2006/relationships" r:embed="rId3"/>
        <a:stretch>
          <a:fillRect/>
        </a:stretch>
      </xdr:blipFill>
      <xdr:spPr>
        <a:xfrm>
          <a:off x="7903975" y="6420993"/>
          <a:ext cx="741491" cy="2612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990600</xdr:colOff>
      <xdr:row>0</xdr:row>
      <xdr:rowOff>1663700</xdr:rowOff>
    </xdr:to>
    <xdr:sp macro="" textlink="">
      <xdr:nvSpPr>
        <xdr:cNvPr id="2" name="TextBox 1"/>
        <xdr:cNvSpPr txBox="1"/>
      </xdr:nvSpPr>
      <xdr:spPr>
        <a:xfrm>
          <a:off x="0" y="0"/>
          <a:ext cx="6337300" cy="1663700"/>
        </a:xfrm>
        <a:prstGeom prst="rect">
          <a:avLst/>
        </a:prstGeom>
        <a:solidFill>
          <a:schemeClr val="bg1"/>
        </a:solidFill>
        <a:ln w="6350"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400" b="1" i="0">
              <a:latin typeface="Helvetica Neue"/>
              <a:cs typeface="Helvetica Neue"/>
            </a:rPr>
            <a:t>INSTRUCTIONS: </a:t>
          </a:r>
          <a:r>
            <a:rPr lang="en-US" sz="1400" b="0" i="0">
              <a:latin typeface="Helvetica Neue Light"/>
              <a:cs typeface="Helvetica Neue Light"/>
            </a:rPr>
            <a:t>Enter all of the resources you have available to work on projects by name. Select the type of resource from the drop-down menu in the right hand column. Finally, enter the resource's status as a full time equivalent (FTE) where 1.0 = full time. You may enter as many resources as you wish.</a:t>
          </a:r>
        </a:p>
        <a:p>
          <a:endParaRPr lang="en-US" sz="1400" b="0" i="0">
            <a:latin typeface="Helvetica Neue Light"/>
            <a:cs typeface="Helvetica Neue Light"/>
          </a:endParaRPr>
        </a:p>
        <a:p>
          <a:endParaRPr lang="en-US" sz="1100" b="0" i="0">
            <a:latin typeface="Helvetica Neue Light"/>
            <a:cs typeface="Helvetica Neue Light"/>
          </a:endParaRPr>
        </a:p>
        <a:p>
          <a:r>
            <a:rPr lang="en-US" sz="1100" b="1" i="0">
              <a:latin typeface="Helvetica Neue"/>
              <a:cs typeface="Helvetica Neue"/>
            </a:rPr>
            <a:t>	</a:t>
          </a:r>
          <a:r>
            <a:rPr lang="en-US" sz="1800" b="1" i="0">
              <a:latin typeface="Helvetica Neue"/>
              <a:cs typeface="Helvetica Neue"/>
            </a:rPr>
            <a:t>LIST OF AVAILABLE RESOURCES	</a:t>
          </a:r>
          <a:r>
            <a:rPr lang="en-US" sz="1100" b="1" i="0">
              <a:latin typeface="Helvetica Neue"/>
              <a:cs typeface="Helvetica Neue"/>
            </a:rPr>
            <a:t>	</a:t>
          </a:r>
          <a:r>
            <a:rPr lang="en-US" sz="1100" b="0" i="0">
              <a:latin typeface="Helvetica Neue Light"/>
              <a:cs typeface="Helvetica Neue Light"/>
            </a:rPr>
            <a:t>	</a:t>
          </a:r>
        </a:p>
      </xdr:txBody>
    </xdr:sp>
    <xdr:clientData/>
  </xdr:twoCellAnchor>
  <xdr:twoCellAnchor>
    <xdr:from>
      <xdr:col>0</xdr:col>
      <xdr:colOff>0</xdr:colOff>
      <xdr:row>0</xdr:row>
      <xdr:rowOff>1651000</xdr:rowOff>
    </xdr:from>
    <xdr:to>
      <xdr:col>3</xdr:col>
      <xdr:colOff>990600</xdr:colOff>
      <xdr:row>0</xdr:row>
      <xdr:rowOff>1652588</xdr:rowOff>
    </xdr:to>
    <xdr:cxnSp macro="">
      <xdr:nvCxnSpPr>
        <xdr:cNvPr id="4" name="Straight Connector 3"/>
        <xdr:cNvCxnSpPr/>
      </xdr:nvCxnSpPr>
      <xdr:spPr>
        <a:xfrm rot="10800000">
          <a:off x="0" y="1651000"/>
          <a:ext cx="6337300" cy="1588"/>
        </a:xfrm>
        <a:prstGeom prst="line">
          <a:avLst/>
        </a:prstGeom>
        <a:ln w="6350" cap="flat" cmpd="sng" algn="ctr">
          <a:solidFill>
            <a:schemeClr val="bg1">
              <a:lumMod val="50000"/>
            </a:schemeClr>
          </a:solidFill>
          <a:prstDash val="solid"/>
          <a:round/>
          <a:headEnd type="none" w="med" len="med"/>
          <a:tailEnd type="none" w="med" len="med"/>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4</xdr:row>
      <xdr:rowOff>88900</xdr:rowOff>
    </xdr:from>
    <xdr:to>
      <xdr:col>3</xdr:col>
      <xdr:colOff>990600</xdr:colOff>
      <xdr:row>27</xdr:row>
      <xdr:rowOff>12700</xdr:rowOff>
    </xdr:to>
    <xdr:pic>
      <xdr:nvPicPr>
        <xdr:cNvPr id="11" name="Picture 10"/>
        <xdr:cNvPicPr>
          <a:picLocks noChangeAspect="1"/>
        </xdr:cNvPicPr>
      </xdr:nvPicPr>
      <mc:AlternateContent xmlns:mc="http://schemas.openxmlformats.org/markup-compatibility/2006">
        <mc:Choice xmlns:ma="http://schemas.microsoft.com/office/mac/drawingml/2008/main" Requires="ma">
          <xdr:blipFill>
            <a:blip xmlns:r="http://schemas.openxmlformats.org/officeDocument/2006/relationships" r:embed="rId1"/>
            <a:stretch>
              <a:fillRect/>
            </a:stretch>
          </xdr:blipFill>
        </mc:Choice>
        <mc:Fallback>
          <xdr:blipFill>
            <a:blip xmlns:r="http://schemas.openxmlformats.org/officeDocument/2006/relationships" r:embed="rId2"/>
            <a:stretch>
              <a:fillRect/>
            </a:stretch>
          </xdr:blipFill>
        </mc:Fallback>
      </mc:AlternateContent>
      <xdr:spPr>
        <a:xfrm>
          <a:off x="50800" y="419100"/>
          <a:ext cx="4267200" cy="3721100"/>
        </a:xfrm>
        <a:prstGeom prst="rect">
          <a:avLst/>
        </a:prstGeom>
      </xdr:spPr>
    </xdr:pic>
    <xdr:clientData/>
  </xdr:twoCellAnchor>
  <xdr:oneCellAnchor>
    <xdr:from>
      <xdr:col>2</xdr:col>
      <xdr:colOff>711200</xdr:colOff>
      <xdr:row>10</xdr:row>
      <xdr:rowOff>139700</xdr:rowOff>
    </xdr:from>
    <xdr:ext cx="2438400" cy="430887"/>
    <xdr:sp macro="" textlink="">
      <xdr:nvSpPr>
        <xdr:cNvPr id="5" name="TextBox 4"/>
        <xdr:cNvSpPr txBox="1"/>
      </xdr:nvSpPr>
      <xdr:spPr>
        <a:xfrm>
          <a:off x="1016000" y="2324100"/>
          <a:ext cx="2438400" cy="43088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0" i="0">
              <a:latin typeface="Helvetica Neue Light"/>
              <a:cs typeface="Helvetica Neue Light"/>
            </a:rPr>
            <a:t>Move your projects back and forth through time with the slider buttons.</a:t>
          </a:r>
        </a:p>
      </xdr:txBody>
    </xdr:sp>
    <xdr:clientData/>
  </xdr:oneCellAnchor>
  <xdr:twoCellAnchor>
    <xdr:from>
      <xdr:col>2</xdr:col>
      <xdr:colOff>660400</xdr:colOff>
      <xdr:row>5</xdr:row>
      <xdr:rowOff>88900</xdr:rowOff>
    </xdr:from>
    <xdr:to>
      <xdr:col>3</xdr:col>
      <xdr:colOff>508001</xdr:colOff>
      <xdr:row>7</xdr:row>
      <xdr:rowOff>20310</xdr:rowOff>
    </xdr:to>
    <xdr:sp macro="" textlink="">
      <xdr:nvSpPr>
        <xdr:cNvPr id="6" name="TextBox 5"/>
        <xdr:cNvSpPr txBox="1"/>
      </xdr:nvSpPr>
      <xdr:spPr>
        <a:xfrm>
          <a:off x="965200" y="584200"/>
          <a:ext cx="2870201" cy="26161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lang="en-US" sz="1100" b="0" i="0">
              <a:latin typeface="Helvetica Neue Light"/>
              <a:cs typeface="Helvetica Neue Light"/>
            </a:rPr>
            <a:t>Set the duration of each project in weeks.</a:t>
          </a:r>
        </a:p>
      </xdr:txBody>
    </xdr:sp>
    <xdr:clientData/>
  </xdr:twoCellAnchor>
  <xdr:twoCellAnchor>
    <xdr:from>
      <xdr:col>2</xdr:col>
      <xdr:colOff>698500</xdr:colOff>
      <xdr:row>15</xdr:row>
      <xdr:rowOff>152400</xdr:rowOff>
    </xdr:from>
    <xdr:to>
      <xdr:col>3</xdr:col>
      <xdr:colOff>292100</xdr:colOff>
      <xdr:row>19</xdr:row>
      <xdr:rowOff>92164</xdr:rowOff>
    </xdr:to>
    <xdr:sp macro="" textlink="">
      <xdr:nvSpPr>
        <xdr:cNvPr id="7" name="TextBox 6"/>
        <xdr:cNvSpPr txBox="1"/>
      </xdr:nvSpPr>
      <xdr:spPr>
        <a:xfrm>
          <a:off x="1003300" y="2298700"/>
          <a:ext cx="2616200" cy="60016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US" sz="1100" b="0" i="0">
              <a:solidFill>
                <a:srgbClr val="006411"/>
              </a:solidFill>
              <a:latin typeface="Helvetica Neue Light"/>
              <a:cs typeface="Helvetica Neue Light"/>
            </a:rPr>
            <a:t>Review the resource makeup for</a:t>
          </a:r>
          <a:r>
            <a:rPr lang="en-US" sz="1100" b="0" i="0" baseline="0">
              <a:solidFill>
                <a:srgbClr val="006411"/>
              </a:solidFill>
              <a:latin typeface="Helvetica Neue Light"/>
              <a:cs typeface="Helvetica Neue Light"/>
            </a:rPr>
            <a:t> all projects to ensure none of your resources go above the capacity line.</a:t>
          </a:r>
          <a:endParaRPr lang="en-US" sz="1100" b="0" i="0">
            <a:solidFill>
              <a:srgbClr val="006411"/>
            </a:solidFill>
            <a:latin typeface="Helvetica Neue Light"/>
            <a:cs typeface="Helvetica Neue Light"/>
          </a:endParaRPr>
        </a:p>
      </xdr:txBody>
    </xdr:sp>
    <xdr:clientData/>
  </xdr:twoCellAnchor>
  <xdr:twoCellAnchor>
    <xdr:from>
      <xdr:col>3</xdr:col>
      <xdr:colOff>977900</xdr:colOff>
      <xdr:row>1</xdr:row>
      <xdr:rowOff>609601</xdr:rowOff>
    </xdr:from>
    <xdr:to>
      <xdr:col>58</xdr:col>
      <xdr:colOff>139700</xdr:colOff>
      <xdr:row>25</xdr:row>
      <xdr:rowOff>118364</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40</xdr:col>
      <xdr:colOff>0</xdr:colOff>
      <xdr:row>8</xdr:row>
      <xdr:rowOff>0</xdr:rowOff>
    </xdr:from>
    <xdr:to>
      <xdr:col>57</xdr:col>
      <xdr:colOff>101600</xdr:colOff>
      <xdr:row>10</xdr:row>
      <xdr:rowOff>127000</xdr:rowOff>
    </xdr:to>
    <xdr:sp macro="" textlink="">
      <xdr:nvSpPr>
        <xdr:cNvPr id="9" name="TextBox 8"/>
        <xdr:cNvSpPr txBox="1"/>
      </xdr:nvSpPr>
      <xdr:spPr>
        <a:xfrm>
          <a:off x="13081000" y="1981200"/>
          <a:ext cx="44196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a:r>
            <a:rPr lang="en-US" sz="1200" b="1">
              <a:latin typeface="Helvetica Neue"/>
              <a:cs typeface="Helvetica Neue"/>
            </a:rPr>
            <a:t>If any resources go over this capacity line,</a:t>
          </a:r>
          <a:r>
            <a:rPr lang="en-US" sz="1200" b="1" baseline="0">
              <a:latin typeface="Helvetica Neue"/>
              <a:cs typeface="Helvetica Neue"/>
            </a:rPr>
            <a:t> they will have to work overtime to get all your project work done.</a:t>
          </a:r>
          <a:endParaRPr lang="en-US" sz="1200" b="1">
            <a:latin typeface="Helvetica Neue"/>
            <a:cs typeface="Helvetica Neue"/>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2325</xdr:colOff>
      <xdr:row>4</xdr:row>
      <xdr:rowOff>0</xdr:rowOff>
    </xdr:from>
    <xdr:to>
      <xdr:col>8</xdr:col>
      <xdr:colOff>2233462</xdr:colOff>
      <xdr:row>13</xdr:row>
      <xdr:rowOff>623808</xdr:rowOff>
    </xdr:to>
    <xdr:grpSp>
      <xdr:nvGrpSpPr>
        <xdr:cNvPr id="25" name="Group 24"/>
        <xdr:cNvGrpSpPr/>
      </xdr:nvGrpSpPr>
      <xdr:grpSpPr>
        <a:xfrm>
          <a:off x="4980725" y="1282700"/>
          <a:ext cx="2231137" cy="6338808"/>
          <a:chOff x="4980725" y="1282700"/>
          <a:chExt cx="2231137" cy="6338808"/>
        </a:xfrm>
      </xdr:grpSpPr>
      <xdr:graphicFrame macro="">
        <xdr:nvGraphicFramePr>
          <xdr:cNvPr id="3" name="Chart 2"/>
          <xdr:cNvGraphicFramePr>
            <a:graphicFrameLocks noChangeAspect="1"/>
          </xdr:cNvGraphicFramePr>
        </xdr:nvGraphicFramePr>
        <xdr:xfrm>
          <a:off x="4980725" y="1282700"/>
          <a:ext cx="2231136" cy="6311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2" name="Chart 11"/>
          <xdr:cNvGraphicFramePr>
            <a:graphicFrameLocks noChangeAspect="1"/>
          </xdr:cNvGraphicFramePr>
        </xdr:nvGraphicFramePr>
        <xdr:xfrm>
          <a:off x="4980726" y="1917700"/>
          <a:ext cx="2231136" cy="62380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3" name="Chart 12"/>
          <xdr:cNvGraphicFramePr>
            <a:graphicFrameLocks noChangeAspect="1"/>
          </xdr:cNvGraphicFramePr>
        </xdr:nvGraphicFramePr>
        <xdr:xfrm>
          <a:off x="4980726" y="2552700"/>
          <a:ext cx="2231136" cy="62380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4" name="Chart 13"/>
          <xdr:cNvGraphicFramePr>
            <a:graphicFrameLocks noChangeAspect="1"/>
          </xdr:cNvGraphicFramePr>
        </xdr:nvGraphicFramePr>
        <xdr:xfrm>
          <a:off x="4980726" y="3187700"/>
          <a:ext cx="2231136" cy="623808"/>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5" name="Chart 14"/>
          <xdr:cNvGraphicFramePr>
            <a:graphicFrameLocks noChangeAspect="1"/>
          </xdr:cNvGraphicFramePr>
        </xdr:nvGraphicFramePr>
        <xdr:xfrm>
          <a:off x="4980726" y="3822700"/>
          <a:ext cx="2231136" cy="623808"/>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6" name="Chart 15"/>
          <xdr:cNvGraphicFramePr>
            <a:graphicFrameLocks noChangeAspect="1"/>
          </xdr:cNvGraphicFramePr>
        </xdr:nvGraphicFramePr>
        <xdr:xfrm>
          <a:off x="4980726" y="4457700"/>
          <a:ext cx="2231136" cy="623808"/>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7" name="Chart 16"/>
          <xdr:cNvGraphicFramePr>
            <a:graphicFrameLocks noChangeAspect="1"/>
          </xdr:cNvGraphicFramePr>
        </xdr:nvGraphicFramePr>
        <xdr:xfrm>
          <a:off x="4980726" y="5092700"/>
          <a:ext cx="2231136" cy="623808"/>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8" name="Chart 17"/>
          <xdr:cNvGraphicFramePr>
            <a:graphicFrameLocks noChangeAspect="1"/>
          </xdr:cNvGraphicFramePr>
        </xdr:nvGraphicFramePr>
        <xdr:xfrm>
          <a:off x="4980726" y="5733127"/>
          <a:ext cx="2231136" cy="618381"/>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9" name="Chart 18"/>
          <xdr:cNvGraphicFramePr>
            <a:graphicFrameLocks noChangeAspect="1"/>
          </xdr:cNvGraphicFramePr>
        </xdr:nvGraphicFramePr>
        <xdr:xfrm>
          <a:off x="4980726" y="6362700"/>
          <a:ext cx="2231136" cy="623808"/>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20" name="Chart 19"/>
          <xdr:cNvGraphicFramePr>
            <a:graphicFrameLocks noChangeAspect="1"/>
          </xdr:cNvGraphicFramePr>
        </xdr:nvGraphicFramePr>
        <xdr:xfrm>
          <a:off x="4980726" y="6997700"/>
          <a:ext cx="2231136" cy="623808"/>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E18"/>
  <sheetViews>
    <sheetView showGridLines="0" tabSelected="1" view="pageLayout" zoomScale="182" workbookViewId="0">
      <selection activeCell="E6" sqref="E6"/>
    </sheetView>
  </sheetViews>
  <sheetFormatPr baseColWidth="10" defaultRowHeight="13"/>
  <cols>
    <col min="1" max="1" width="20.5" customWidth="1"/>
    <col min="2" max="2" width="46" customWidth="1"/>
    <col min="3" max="3" width="6" customWidth="1"/>
    <col min="4" max="4" width="4.33203125" customWidth="1"/>
    <col min="5" max="5" width="36.83203125" customWidth="1"/>
  </cols>
  <sheetData>
    <row r="1" spans="1:5" ht="34">
      <c r="A1" s="48" t="s">
        <v>93</v>
      </c>
      <c r="E1" s="138"/>
    </row>
    <row r="2" spans="1:5" ht="89" customHeight="1">
      <c r="A2" s="127" t="s">
        <v>69</v>
      </c>
      <c r="B2" s="127"/>
      <c r="C2" s="126"/>
      <c r="E2" s="126"/>
    </row>
    <row r="4" spans="1:5">
      <c r="A4" s="130" t="s">
        <v>5</v>
      </c>
      <c r="B4" s="131"/>
      <c r="D4" s="134" t="s">
        <v>52</v>
      </c>
      <c r="E4" s="135"/>
    </row>
    <row r="5" spans="1:5" ht="27" customHeight="1">
      <c r="A5" s="132"/>
      <c r="B5" s="133"/>
      <c r="D5" s="136"/>
      <c r="E5" s="137"/>
    </row>
    <row r="6" spans="1:5" ht="31" customHeight="1">
      <c r="A6" s="46" t="s">
        <v>57</v>
      </c>
      <c r="B6" s="46" t="s">
        <v>15</v>
      </c>
      <c r="D6" s="42">
        <v>1</v>
      </c>
      <c r="E6" s="60"/>
    </row>
    <row r="7" spans="1:5" ht="31" customHeight="1">
      <c r="A7" s="46" t="s">
        <v>58</v>
      </c>
      <c r="B7" s="46" t="s">
        <v>75</v>
      </c>
      <c r="D7" s="42">
        <v>2</v>
      </c>
      <c r="E7" s="61"/>
    </row>
    <row r="8" spans="1:5" ht="31" customHeight="1">
      <c r="A8" s="46" t="s">
        <v>59</v>
      </c>
      <c r="B8" s="46" t="s">
        <v>24</v>
      </c>
      <c r="D8" s="42">
        <v>3</v>
      </c>
      <c r="E8" s="61"/>
    </row>
    <row r="9" spans="1:5" ht="31" customHeight="1">
      <c r="A9" s="46" t="s">
        <v>60</v>
      </c>
      <c r="B9" s="46" t="s">
        <v>14</v>
      </c>
      <c r="D9" s="42">
        <v>4</v>
      </c>
      <c r="E9" s="61"/>
    </row>
    <row r="10" spans="1:5" ht="31" customHeight="1">
      <c r="A10" s="46" t="s">
        <v>61</v>
      </c>
      <c r="B10" s="46" t="s">
        <v>2</v>
      </c>
      <c r="D10" s="42">
        <v>5</v>
      </c>
      <c r="E10" s="61"/>
    </row>
    <row r="11" spans="1:5" ht="31" customHeight="1">
      <c r="A11" s="46" t="s">
        <v>62</v>
      </c>
      <c r="B11" s="46" t="s">
        <v>4</v>
      </c>
      <c r="D11" s="42">
        <v>6</v>
      </c>
      <c r="E11" s="61"/>
    </row>
    <row r="12" spans="1:5" ht="31" customHeight="1">
      <c r="A12" s="128" t="s">
        <v>77</v>
      </c>
      <c r="B12" s="129"/>
      <c r="D12" s="42">
        <v>7</v>
      </c>
      <c r="E12" s="61"/>
    </row>
    <row r="13" spans="1:5" ht="31" customHeight="1">
      <c r="D13" s="42">
        <v>8</v>
      </c>
      <c r="E13" s="61"/>
    </row>
    <row r="14" spans="1:5" ht="31" customHeight="1">
      <c r="A14" s="125" t="s">
        <v>95</v>
      </c>
      <c r="B14" s="126"/>
      <c r="D14" s="42">
        <v>9</v>
      </c>
      <c r="E14" s="61"/>
    </row>
    <row r="15" spans="1:5" ht="31" customHeight="1">
      <c r="A15" s="126"/>
      <c r="B15" s="126"/>
      <c r="D15" s="42">
        <v>10</v>
      </c>
      <c r="E15" s="62"/>
    </row>
    <row r="18" spans="1:5">
      <c r="A18" s="124" t="s">
        <v>97</v>
      </c>
      <c r="B18" s="124"/>
      <c r="C18" s="124"/>
      <c r="D18" s="124"/>
      <c r="E18" s="124"/>
    </row>
  </sheetData>
  <sheetCalcPr fullCalcOnLoad="1"/>
  <mergeCells count="7">
    <mergeCell ref="A18:E18"/>
    <mergeCell ref="A14:B15"/>
    <mergeCell ref="A2:C2"/>
    <mergeCell ref="A12:B12"/>
    <mergeCell ref="A4:B5"/>
    <mergeCell ref="D4:E5"/>
    <mergeCell ref="E1:E2"/>
  </mergeCells>
  <phoneticPr fontId="2" type="noConversion"/>
  <pageMargins left="0.5" right="0.5" top="0.5" bottom="0.5" header="0.5" footer="0.5"/>
  <pageSetup orientation="landscape" horizontalDpi="4294967292" verticalDpi="4294967292"/>
  <drawing r:id="rId1"/>
  <extLst>
    <ext xmlns:mx="http://schemas.microsoft.com/office/mac/excel/2008/main" uri="http://schemas.microsoft.com/office/mac/excel/2008/main">
      <mx:PLV Mode="1" OnePage="1"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D36"/>
  <sheetViews>
    <sheetView showGridLines="0" zoomScale="149" workbookViewId="0">
      <pane ySplit="1" topLeftCell="A2" activePane="bottomLeft" state="frozenSplit"/>
      <selection pane="bottomLeft" activeCell="B2" sqref="B2"/>
    </sheetView>
  </sheetViews>
  <sheetFormatPr baseColWidth="10" defaultRowHeight="25" customHeight="1"/>
  <cols>
    <col min="1" max="1" width="4.83203125" style="66" bestFit="1" customWidth="1"/>
    <col min="2" max="2" width="33.83203125" style="67" customWidth="1"/>
    <col min="3" max="3" width="31.5" style="97" customWidth="1"/>
    <col min="4" max="4" width="13.1640625" style="68" customWidth="1"/>
    <col min="5" max="16384" width="10.83203125" style="43"/>
  </cols>
  <sheetData>
    <row r="1" spans="1:4" s="69" customFormat="1" ht="154" customHeight="1">
      <c r="A1" s="99" t="s">
        <v>98</v>
      </c>
      <c r="B1" s="100" t="s">
        <v>99</v>
      </c>
      <c r="C1" s="101" t="s">
        <v>100</v>
      </c>
      <c r="D1" s="102" t="s">
        <v>56</v>
      </c>
    </row>
    <row r="2" spans="1:4" ht="25" customHeight="1">
      <c r="A2" s="63">
        <v>1</v>
      </c>
      <c r="B2" s="64"/>
      <c r="C2" s="96"/>
      <c r="D2" s="65"/>
    </row>
    <row r="3" spans="1:4" ht="25" customHeight="1">
      <c r="A3" s="66">
        <v>2</v>
      </c>
    </row>
    <row r="4" spans="1:4" ht="25" customHeight="1">
      <c r="A4" s="66">
        <v>3</v>
      </c>
    </row>
    <row r="5" spans="1:4" ht="25" customHeight="1">
      <c r="A5" s="66">
        <v>4</v>
      </c>
    </row>
    <row r="6" spans="1:4" ht="25" customHeight="1">
      <c r="A6" s="66">
        <v>5</v>
      </c>
    </row>
    <row r="7" spans="1:4" ht="25" customHeight="1">
      <c r="A7" s="66">
        <v>6</v>
      </c>
    </row>
    <row r="8" spans="1:4" ht="25" customHeight="1">
      <c r="A8" s="66">
        <v>7</v>
      </c>
    </row>
    <row r="9" spans="1:4" ht="25" customHeight="1">
      <c r="A9" s="66">
        <v>8</v>
      </c>
    </row>
    <row r="10" spans="1:4" ht="25" customHeight="1">
      <c r="A10" s="66">
        <v>9</v>
      </c>
    </row>
    <row r="11" spans="1:4" ht="25" customHeight="1">
      <c r="A11" s="66">
        <v>10</v>
      </c>
    </row>
    <row r="12" spans="1:4" ht="25" customHeight="1">
      <c r="A12" s="66">
        <v>11</v>
      </c>
    </row>
    <row r="13" spans="1:4" ht="25" customHeight="1">
      <c r="A13" s="66">
        <v>12</v>
      </c>
    </row>
    <row r="14" spans="1:4" ht="25" customHeight="1">
      <c r="A14" s="66">
        <v>13</v>
      </c>
    </row>
    <row r="15" spans="1:4" ht="25" customHeight="1">
      <c r="A15" s="66">
        <v>14</v>
      </c>
    </row>
    <row r="16" spans="1:4" ht="25" customHeight="1">
      <c r="A16" s="66">
        <v>15</v>
      </c>
    </row>
    <row r="17" spans="1:1" ht="25" customHeight="1">
      <c r="A17" s="66">
        <v>16</v>
      </c>
    </row>
    <row r="18" spans="1:1" ht="25" customHeight="1">
      <c r="A18" s="66">
        <v>17</v>
      </c>
    </row>
    <row r="19" spans="1:1" ht="25" customHeight="1">
      <c r="A19" s="66">
        <v>18</v>
      </c>
    </row>
    <row r="20" spans="1:1" ht="25" customHeight="1">
      <c r="A20" s="66">
        <v>19</v>
      </c>
    </row>
    <row r="21" spans="1:1" ht="25" customHeight="1">
      <c r="A21" s="66">
        <v>20</v>
      </c>
    </row>
    <row r="22" spans="1:1" ht="25" customHeight="1">
      <c r="A22" s="66">
        <v>21</v>
      </c>
    </row>
    <row r="23" spans="1:1" ht="25" customHeight="1">
      <c r="A23" s="66">
        <v>22</v>
      </c>
    </row>
    <row r="24" spans="1:1" ht="25" customHeight="1">
      <c r="A24" s="66">
        <v>23</v>
      </c>
    </row>
    <row r="25" spans="1:1" ht="25" customHeight="1">
      <c r="A25" s="66">
        <v>24</v>
      </c>
    </row>
    <row r="26" spans="1:1" ht="25" customHeight="1">
      <c r="A26" s="66">
        <v>25</v>
      </c>
    </row>
    <row r="27" spans="1:1" ht="25" customHeight="1">
      <c r="A27" s="66">
        <v>26</v>
      </c>
    </row>
    <row r="28" spans="1:1" ht="25" customHeight="1">
      <c r="A28" s="66">
        <v>27</v>
      </c>
    </row>
    <row r="29" spans="1:1" ht="25" customHeight="1">
      <c r="A29" s="66">
        <v>28</v>
      </c>
    </row>
    <row r="30" spans="1:1" ht="25" customHeight="1">
      <c r="A30" s="66">
        <v>29</v>
      </c>
    </row>
    <row r="31" spans="1:1" ht="25" customHeight="1">
      <c r="A31" s="66">
        <v>30</v>
      </c>
    </row>
    <row r="32" spans="1:1" ht="25" customHeight="1">
      <c r="A32" s="66">
        <v>31</v>
      </c>
    </row>
    <row r="33" spans="1:1" ht="25" customHeight="1">
      <c r="A33" s="66">
        <v>32</v>
      </c>
    </row>
    <row r="34" spans="1:1" ht="25" customHeight="1">
      <c r="A34" s="66">
        <v>33</v>
      </c>
    </row>
    <row r="35" spans="1:1" ht="25" customHeight="1">
      <c r="A35" s="66">
        <v>34</v>
      </c>
    </row>
    <row r="36" spans="1:1" ht="25" customHeight="1">
      <c r="A36" s="66">
        <v>35</v>
      </c>
    </row>
  </sheetData>
  <sheetCalcPr fullCalcOnLoad="1"/>
  <phoneticPr fontId="2" type="noConversion"/>
  <dataValidations count="1">
    <dataValidation type="list" allowBlank="1" showInputMessage="1" showErrorMessage="1" sqref="C2:C1048576">
      <formula1>Resource_Types</formula1>
    </dataValidation>
  </dataValidations>
  <pageMargins left="0.75" right="0.75" top="1" bottom="1" header="0.5" footer="0.5"/>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P249"/>
  <sheetViews>
    <sheetView showGridLines="0" zoomScale="125" workbookViewId="0">
      <pane ySplit="3" topLeftCell="A4" activePane="bottomLeft" state="frozenSplit"/>
      <selection pane="bottomLeft" activeCell="B6" sqref="B6:B10"/>
    </sheetView>
  </sheetViews>
  <sheetFormatPr baseColWidth="10" defaultRowHeight="19" customHeight="1"/>
  <cols>
    <col min="1" max="1" width="4.83203125" style="2" bestFit="1" customWidth="1"/>
    <col min="2" max="2" width="26.5" style="1" customWidth="1"/>
    <col min="3" max="3" width="11.5" style="2" customWidth="1"/>
    <col min="4" max="4" width="6.5" style="2" bestFit="1" customWidth="1"/>
    <col min="5" max="5" width="27.83203125" style="1" customWidth="1"/>
    <col min="6" max="6" width="18.1640625" style="3" customWidth="1"/>
    <col min="7" max="16" width="11.83203125" style="2" customWidth="1"/>
    <col min="17" max="16384" width="10.83203125" style="1"/>
  </cols>
  <sheetData>
    <row r="1" spans="1:16" ht="50" customHeight="1">
      <c r="A1" s="144" t="s">
        <v>94</v>
      </c>
      <c r="B1" s="145"/>
      <c r="C1" s="145"/>
      <c r="D1" s="145"/>
      <c r="E1" s="145"/>
      <c r="F1" s="145"/>
      <c r="G1" s="145"/>
      <c r="H1" s="145"/>
      <c r="I1" s="145"/>
      <c r="J1" s="145"/>
      <c r="K1" s="145"/>
      <c r="L1" s="145"/>
      <c r="M1" s="145"/>
      <c r="N1" s="145"/>
      <c r="O1" s="145"/>
      <c r="P1" s="145"/>
    </row>
    <row r="2" spans="1:16" ht="50" customHeight="1">
      <c r="A2" s="139" t="s">
        <v>73</v>
      </c>
      <c r="B2" s="140"/>
      <c r="C2" s="140"/>
      <c r="D2" s="140"/>
      <c r="E2" s="140"/>
      <c r="F2" s="141"/>
      <c r="G2" s="141"/>
      <c r="H2" s="141"/>
      <c r="I2" s="141"/>
      <c r="J2" s="141"/>
      <c r="K2" s="141"/>
      <c r="L2" s="141"/>
      <c r="M2" s="141"/>
      <c r="N2" s="141"/>
      <c r="O2" s="141"/>
      <c r="P2" s="141"/>
    </row>
    <row r="3" spans="1:16" ht="72" customHeight="1">
      <c r="A3" s="142" t="s">
        <v>78</v>
      </c>
      <c r="B3" s="142"/>
      <c r="C3" s="142"/>
      <c r="D3" s="143" t="str">
        <f>Project1_Name&amp;IF(Project2_Name&lt;&gt;"",", "&amp;Project2_Name,"")&amp;IF(Project3_Name&lt;&gt;"",", "&amp;Project3_Name,"")&amp;IF(Project4_Name&lt;&gt;"",", "&amp;Project4_Name,"")&amp;IF(Project5_Name&lt;&gt;"",", "&amp;Project5_Name,"")&amp;IF(Project6_Name&lt;&gt;"",", "&amp;Project6_Name,"")&amp;IF(Project7_Name&lt;&gt;"",", "&amp;Project7_Name,"")&amp;IF(Project8_Name&lt;&gt;"",", "&amp;Project8_Name,"")&amp;IF(Project9_Name&lt;&gt;"",", "&amp;Project9_Name,"")&amp;IF(Project10_Name&lt;&gt;"",", "&amp;Project10_Name,"")&amp;IF(Project11_Name&lt;&gt;"",", "&amp;Project11_Name,"")&amp;IF(Project12_Name&lt;&gt;"",", "&amp;Project12_Name,"")&amp;IF(Project13_Name&lt;&gt;"",", "&amp;Project13_Name,"")&amp;IF(Project14_Name&lt;&gt;"",", "&amp;Project14_Name,"")&amp;IF(Project15_Name&lt;&gt;"",", "&amp;Project15_Name,"")&amp;IF(Project16_Name&lt;&gt;"",", "&amp;Project16_Name,"")&amp;IF(Project17_Name&lt;&gt;"",", "&amp;Project17_Name,"")&amp;IF(Project18_Name&lt;&gt;"",", "&amp;Project18_Name,"")&amp;IF(Project19_Name&lt;&gt;"",", "&amp;Project19_Name,"")&amp;IF(Project20_Name&lt;&gt;"",", "&amp;Project20_Name,"")&amp;IF(Project21_Name&lt;&gt;"",", "&amp;Project21_Name,"")&amp;IF(Project22_Name&lt;&gt;"",", "&amp;Project22_Name,"")&amp;IF(Project23_Name&lt;&gt;"",", "&amp;Project23_Name,"")&amp;IF(Project24_Name&lt;&gt;"",", "&amp;Project24_Name,"")&amp;IF(Project25_Name&lt;&gt;"",", "&amp;Project25_Name,"")</f>
        <v/>
      </c>
      <c r="E3" s="143"/>
      <c r="F3" s="143"/>
      <c r="G3" s="143"/>
      <c r="H3" s="143"/>
      <c r="I3" s="143"/>
      <c r="J3" s="143"/>
      <c r="K3" s="143"/>
      <c r="L3" s="143"/>
      <c r="M3" s="143"/>
      <c r="N3" s="143"/>
      <c r="O3" s="143"/>
      <c r="P3" s="143"/>
    </row>
    <row r="4" spans="1:16" s="13" customFormat="1" ht="38" customHeight="1">
      <c r="A4" s="11"/>
      <c r="B4" s="12"/>
      <c r="C4" s="11"/>
      <c r="D4" s="146" t="s">
        <v>10</v>
      </c>
      <c r="E4" s="147"/>
      <c r="F4" s="147"/>
      <c r="G4" s="147"/>
      <c r="H4" s="147"/>
      <c r="I4" s="147"/>
      <c r="J4" s="147"/>
      <c r="K4" s="147"/>
      <c r="L4" s="147"/>
      <c r="M4" s="147"/>
      <c r="N4" s="147"/>
      <c r="O4" s="147"/>
      <c r="P4" s="148"/>
    </row>
    <row r="5" spans="1:16" s="4" customFormat="1" ht="65">
      <c r="A5" s="5" t="s">
        <v>33</v>
      </c>
      <c r="B5" s="6" t="s">
        <v>11</v>
      </c>
      <c r="C5" s="9" t="s">
        <v>32</v>
      </c>
      <c r="D5" s="5" t="s">
        <v>33</v>
      </c>
      <c r="E5" s="6" t="s">
        <v>12</v>
      </c>
      <c r="F5" s="7" t="s">
        <v>13</v>
      </c>
      <c r="G5" s="5" t="str">
        <f>IF(Resource1_Name&lt;&gt;"","FTE "&amp;Resource1_Name&amp;"(s) Required for this Phase","-")</f>
        <v>-</v>
      </c>
      <c r="H5" s="5" t="str">
        <f>IF(Resource2_Name&lt;&gt;"","FTE "&amp;Resource2_Name&amp;"(s) Required for this Phase","-")</f>
        <v>-</v>
      </c>
      <c r="I5" s="5" t="str">
        <f>IF(Resource3_Name&lt;&gt;"","FTE "&amp;Resource3_Name&amp;"(s) Required for this Phase","-")</f>
        <v>-</v>
      </c>
      <c r="J5" s="5" t="str">
        <f>IF(Resource4_Name&lt;&gt;"","FTE "&amp;Resource4_Name&amp;"(s) Required for this Phase","-")</f>
        <v>-</v>
      </c>
      <c r="K5" s="5" t="str">
        <f>IF(Resource5_Name&lt;&gt;"","FTE "&amp;Resource5_Name&amp;"(s) Required for this Phase","-")</f>
        <v>-</v>
      </c>
      <c r="L5" s="5" t="str">
        <f>IF(Resource6_Name&lt;&gt;"","FTE "&amp;Resource6_Name&amp;"(s) Required for this Phase","-")</f>
        <v>-</v>
      </c>
      <c r="M5" s="5" t="str">
        <f>IF(Resource7_Name&lt;&gt;"","FTE "&amp;Resource7_Name&amp;"(s) Required for this Phase","-")</f>
        <v>-</v>
      </c>
      <c r="N5" s="5" t="str">
        <f>IF(Resource8_Name&lt;&gt;"","FTE "&amp;Resource8_Name&amp;"(s) Required for this Phase","-")</f>
        <v>-</v>
      </c>
      <c r="O5" s="5" t="str">
        <f>IF(Resource9_Name&lt;&gt;"","FTE "&amp;Resource9_Name&amp;"(s) Required for this Phase","-")</f>
        <v>-</v>
      </c>
      <c r="P5" s="5" t="str">
        <f>IF(Resource10_Name&lt;&gt;"","FTE "&amp;Resource10_Name&amp;"(s) Required for this Phase","-")</f>
        <v>-</v>
      </c>
    </row>
    <row r="6" spans="1:16" ht="19" customHeight="1">
      <c r="A6" s="149">
        <v>1</v>
      </c>
      <c r="B6" s="150"/>
      <c r="C6" s="153"/>
      <c r="D6" s="8">
        <v>1</v>
      </c>
      <c r="E6" s="120"/>
      <c r="F6" s="70"/>
      <c r="G6" s="71"/>
      <c r="H6" s="71"/>
      <c r="I6" s="71"/>
      <c r="J6" s="71"/>
      <c r="K6" s="71"/>
      <c r="L6" s="71"/>
      <c r="M6" s="71"/>
      <c r="N6" s="71"/>
      <c r="O6" s="71"/>
      <c r="P6" s="72"/>
    </row>
    <row r="7" spans="1:16" ht="19" customHeight="1">
      <c r="A7" s="149"/>
      <c r="B7" s="151"/>
      <c r="C7" s="154"/>
      <c r="D7" s="8">
        <v>2</v>
      </c>
      <c r="E7" s="121"/>
      <c r="F7" s="73"/>
      <c r="G7" s="74"/>
      <c r="H7" s="74"/>
      <c r="I7" s="74"/>
      <c r="J7" s="74"/>
      <c r="K7" s="74"/>
      <c r="L7" s="74"/>
      <c r="M7" s="74"/>
      <c r="N7" s="74"/>
      <c r="O7" s="74"/>
      <c r="P7" s="75"/>
    </row>
    <row r="8" spans="1:16" ht="19" customHeight="1">
      <c r="A8" s="149"/>
      <c r="B8" s="151"/>
      <c r="C8" s="154"/>
      <c r="D8" s="8">
        <v>3</v>
      </c>
      <c r="E8" s="121"/>
      <c r="F8" s="73"/>
      <c r="G8" s="74"/>
      <c r="H8" s="74"/>
      <c r="I8" s="74"/>
      <c r="J8" s="74"/>
      <c r="K8" s="74"/>
      <c r="L8" s="74"/>
      <c r="M8" s="74"/>
      <c r="N8" s="74"/>
      <c r="O8" s="74"/>
      <c r="P8" s="75"/>
    </row>
    <row r="9" spans="1:16" ht="19" customHeight="1">
      <c r="A9" s="149"/>
      <c r="B9" s="151"/>
      <c r="C9" s="154"/>
      <c r="D9" s="8">
        <v>4</v>
      </c>
      <c r="E9" s="121"/>
      <c r="F9" s="73"/>
      <c r="G9" s="74"/>
      <c r="H9" s="74"/>
      <c r="I9" s="74"/>
      <c r="J9" s="74"/>
      <c r="K9" s="74"/>
      <c r="L9" s="74"/>
      <c r="M9" s="74"/>
      <c r="N9" s="74"/>
      <c r="O9" s="74"/>
      <c r="P9" s="75"/>
    </row>
    <row r="10" spans="1:16" ht="19" customHeight="1">
      <c r="A10" s="149"/>
      <c r="B10" s="152"/>
      <c r="C10" s="155"/>
      <c r="D10" s="8">
        <v>5</v>
      </c>
      <c r="E10" s="122"/>
      <c r="F10" s="77"/>
      <c r="G10" s="78"/>
      <c r="H10" s="78"/>
      <c r="I10" s="78"/>
      <c r="J10" s="78"/>
      <c r="K10" s="78"/>
      <c r="L10" s="78"/>
      <c r="M10" s="78"/>
      <c r="N10" s="78"/>
      <c r="O10" s="78"/>
      <c r="P10" s="79"/>
    </row>
    <row r="11" spans="1:16" ht="19" customHeight="1">
      <c r="F11" s="10">
        <f>SUM(F6:F10)</f>
        <v>0</v>
      </c>
    </row>
    <row r="13" spans="1:16" s="13" customFormat="1" ht="38" customHeight="1">
      <c r="A13" s="11"/>
      <c r="B13" s="12"/>
      <c r="C13" s="11"/>
      <c r="D13" s="146" t="s">
        <v>10</v>
      </c>
      <c r="E13" s="147"/>
      <c r="F13" s="147"/>
      <c r="G13" s="147"/>
      <c r="H13" s="147"/>
      <c r="I13" s="147"/>
      <c r="J13" s="147"/>
      <c r="K13" s="147"/>
      <c r="L13" s="147"/>
      <c r="M13" s="147"/>
      <c r="N13" s="147"/>
      <c r="O13" s="147"/>
      <c r="P13" s="148"/>
    </row>
    <row r="14" spans="1:16" s="4" customFormat="1" ht="65">
      <c r="A14" s="5" t="s">
        <v>33</v>
      </c>
      <c r="B14" s="6" t="s">
        <v>11</v>
      </c>
      <c r="C14" s="9" t="s">
        <v>32</v>
      </c>
      <c r="D14" s="5" t="s">
        <v>33</v>
      </c>
      <c r="E14" s="6" t="s">
        <v>12</v>
      </c>
      <c r="F14" s="7" t="s">
        <v>13</v>
      </c>
      <c r="G14" s="5" t="str">
        <f>IF(Resource1_Name&lt;&gt;"","FTE "&amp;Resource1_Name&amp;"(s) Required for this Phase","-")</f>
        <v>-</v>
      </c>
      <c r="H14" s="5" t="str">
        <f>IF(Resource2_Name&lt;&gt;"","FTE "&amp;Resource2_Name&amp;"(s) Required for this Phase","-")</f>
        <v>-</v>
      </c>
      <c r="I14" s="5" t="str">
        <f>IF(Resource3_Name&lt;&gt;"","FTE "&amp;Resource3_Name&amp;"(s) Required for this Phase","-")</f>
        <v>-</v>
      </c>
      <c r="J14" s="5" t="str">
        <f>IF(Resource4_Name&lt;&gt;"","FTE "&amp;Resource4_Name&amp;"(s) Required for this Phase","-")</f>
        <v>-</v>
      </c>
      <c r="K14" s="5" t="str">
        <f>IF(Resource5_Name&lt;&gt;"","FTE "&amp;Resource5_Name&amp;"(s) Required for this Phase","-")</f>
        <v>-</v>
      </c>
      <c r="L14" s="5" t="str">
        <f>IF(Resource6_Name&lt;&gt;"","FTE "&amp;Resource6_Name&amp;"(s) Required for this Phase","-")</f>
        <v>-</v>
      </c>
      <c r="M14" s="5" t="str">
        <f>IF(Resource7_Name&lt;&gt;"","FTE "&amp;Resource7_Name&amp;"(s) Required for this Phase","-")</f>
        <v>-</v>
      </c>
      <c r="N14" s="5" t="str">
        <f>IF(Resource8_Name&lt;&gt;"","FTE "&amp;Resource8_Name&amp;"(s) Required for this Phase","-")</f>
        <v>-</v>
      </c>
      <c r="O14" s="5" t="str">
        <f>IF(Resource9_Name&lt;&gt;"","FTE "&amp;Resource9_Name&amp;"(s) Required for this Phase","-")</f>
        <v>-</v>
      </c>
      <c r="P14" s="5" t="str">
        <f>IF(Resource10_Name&lt;&gt;"","FTE "&amp;Resource10_Name&amp;"(s) Required for this Phase","-")</f>
        <v>-</v>
      </c>
    </row>
    <row r="15" spans="1:16" ht="19" customHeight="1">
      <c r="A15" s="149">
        <v>2</v>
      </c>
      <c r="B15" s="150"/>
      <c r="C15" s="153"/>
      <c r="D15" s="8">
        <v>1</v>
      </c>
      <c r="E15" s="120"/>
      <c r="F15" s="70"/>
      <c r="G15" s="71"/>
      <c r="H15" s="71"/>
      <c r="I15" s="71"/>
      <c r="J15" s="71"/>
      <c r="K15" s="71"/>
      <c r="L15" s="71"/>
      <c r="M15" s="71"/>
      <c r="N15" s="71"/>
      <c r="O15" s="71"/>
      <c r="P15" s="72"/>
    </row>
    <row r="16" spans="1:16" ht="19" customHeight="1">
      <c r="A16" s="149"/>
      <c r="B16" s="151"/>
      <c r="C16" s="154"/>
      <c r="D16" s="8">
        <v>2</v>
      </c>
      <c r="E16" s="121"/>
      <c r="F16" s="73"/>
      <c r="G16" s="74"/>
      <c r="H16" s="74"/>
      <c r="I16" s="74"/>
      <c r="J16" s="74"/>
      <c r="K16" s="74"/>
      <c r="L16" s="74"/>
      <c r="M16" s="74"/>
      <c r="N16" s="74"/>
      <c r="O16" s="74"/>
      <c r="P16" s="75"/>
    </row>
    <row r="17" spans="1:16" ht="19" customHeight="1">
      <c r="A17" s="149"/>
      <c r="B17" s="151"/>
      <c r="C17" s="154"/>
      <c r="D17" s="8">
        <v>3</v>
      </c>
      <c r="E17" s="121"/>
      <c r="F17" s="73"/>
      <c r="G17" s="74"/>
      <c r="H17" s="74"/>
      <c r="I17" s="74"/>
      <c r="J17" s="74"/>
      <c r="K17" s="74"/>
      <c r="L17" s="74"/>
      <c r="M17" s="74"/>
      <c r="N17" s="74"/>
      <c r="O17" s="74"/>
      <c r="P17" s="75"/>
    </row>
    <row r="18" spans="1:16" ht="19" customHeight="1">
      <c r="A18" s="149"/>
      <c r="B18" s="151"/>
      <c r="C18" s="154"/>
      <c r="D18" s="8">
        <v>4</v>
      </c>
      <c r="E18" s="121"/>
      <c r="F18" s="73"/>
      <c r="G18" s="74"/>
      <c r="H18" s="74"/>
      <c r="I18" s="74"/>
      <c r="J18" s="74"/>
      <c r="K18" s="74"/>
      <c r="L18" s="74"/>
      <c r="M18" s="74"/>
      <c r="N18" s="74"/>
      <c r="O18" s="74"/>
      <c r="P18" s="75"/>
    </row>
    <row r="19" spans="1:16" ht="19" customHeight="1">
      <c r="A19" s="149"/>
      <c r="B19" s="152"/>
      <c r="C19" s="155"/>
      <c r="D19" s="8">
        <v>5</v>
      </c>
      <c r="E19" s="76"/>
      <c r="F19" s="77"/>
      <c r="G19" s="78"/>
      <c r="H19" s="78"/>
      <c r="I19" s="78"/>
      <c r="J19" s="78"/>
      <c r="K19" s="78"/>
      <c r="L19" s="78"/>
      <c r="M19" s="78"/>
      <c r="N19" s="78"/>
      <c r="O19" s="78"/>
      <c r="P19" s="79"/>
    </row>
    <row r="20" spans="1:16" ht="19" customHeight="1">
      <c r="F20" s="10">
        <f>SUM(F15:F19)</f>
        <v>0</v>
      </c>
    </row>
    <row r="22" spans="1:16" s="13" customFormat="1" ht="38" customHeight="1">
      <c r="A22" s="11"/>
      <c r="B22" s="12"/>
      <c r="C22" s="11"/>
      <c r="D22" s="146" t="s">
        <v>10</v>
      </c>
      <c r="E22" s="147"/>
      <c r="F22" s="147"/>
      <c r="G22" s="147"/>
      <c r="H22" s="147"/>
      <c r="I22" s="147"/>
      <c r="J22" s="147"/>
      <c r="K22" s="147"/>
      <c r="L22" s="147"/>
      <c r="M22" s="147"/>
      <c r="N22" s="147"/>
      <c r="O22" s="147"/>
      <c r="P22" s="148"/>
    </row>
    <row r="23" spans="1:16" s="4" customFormat="1" ht="65">
      <c r="A23" s="5" t="s">
        <v>33</v>
      </c>
      <c r="B23" s="6" t="s">
        <v>11</v>
      </c>
      <c r="C23" s="9" t="s">
        <v>32</v>
      </c>
      <c r="D23" s="5" t="s">
        <v>33</v>
      </c>
      <c r="E23" s="6" t="s">
        <v>12</v>
      </c>
      <c r="F23" s="7" t="s">
        <v>13</v>
      </c>
      <c r="G23" s="5" t="str">
        <f>IF(Resource1_Name&lt;&gt;"","FTE "&amp;Resource1_Name&amp;"(s) Required for this Phase","-")</f>
        <v>-</v>
      </c>
      <c r="H23" s="5" t="str">
        <f>IF(Resource2_Name&lt;&gt;"","FTE "&amp;Resource2_Name&amp;"(s) Required for this Phase","-")</f>
        <v>-</v>
      </c>
      <c r="I23" s="5" t="str">
        <f>IF(Resource3_Name&lt;&gt;"","FTE "&amp;Resource3_Name&amp;"(s) Required for this Phase","-")</f>
        <v>-</v>
      </c>
      <c r="J23" s="5" t="str">
        <f>IF(Resource4_Name&lt;&gt;"","FTE "&amp;Resource4_Name&amp;"(s) Required for this Phase","-")</f>
        <v>-</v>
      </c>
      <c r="K23" s="5" t="str">
        <f>IF(Resource5_Name&lt;&gt;"","FTE "&amp;Resource5_Name&amp;"(s) Required for this Phase","-")</f>
        <v>-</v>
      </c>
      <c r="L23" s="5" t="str">
        <f>IF(Resource6_Name&lt;&gt;"","FTE "&amp;Resource6_Name&amp;"(s) Required for this Phase","-")</f>
        <v>-</v>
      </c>
      <c r="M23" s="5" t="str">
        <f>IF(Resource7_Name&lt;&gt;"","FTE "&amp;Resource7_Name&amp;"(s) Required for this Phase","-")</f>
        <v>-</v>
      </c>
      <c r="N23" s="5" t="str">
        <f>IF(Resource8_Name&lt;&gt;"","FTE "&amp;Resource8_Name&amp;"(s) Required for this Phase","-")</f>
        <v>-</v>
      </c>
      <c r="O23" s="5" t="str">
        <f>IF(Resource9_Name&lt;&gt;"","FTE "&amp;Resource9_Name&amp;"(s) Required for this Phase","-")</f>
        <v>-</v>
      </c>
      <c r="P23" s="5" t="str">
        <f>IF(Resource10_Name&lt;&gt;"","FTE "&amp;Resource10_Name&amp;"(s) Required for this Phase","-")</f>
        <v>-</v>
      </c>
    </row>
    <row r="24" spans="1:16" ht="19" customHeight="1">
      <c r="A24" s="149">
        <v>3</v>
      </c>
      <c r="B24" s="150"/>
      <c r="C24" s="153"/>
      <c r="D24" s="8">
        <v>1</v>
      </c>
      <c r="E24" s="120"/>
      <c r="F24" s="70"/>
      <c r="G24" s="71"/>
      <c r="H24" s="71"/>
      <c r="I24" s="71"/>
      <c r="J24" s="71"/>
      <c r="K24" s="71"/>
      <c r="L24" s="71"/>
      <c r="M24" s="71"/>
      <c r="N24" s="71"/>
      <c r="O24" s="71"/>
      <c r="P24" s="72"/>
    </row>
    <row r="25" spans="1:16" ht="19" customHeight="1">
      <c r="A25" s="149"/>
      <c r="B25" s="151"/>
      <c r="C25" s="154"/>
      <c r="D25" s="8">
        <v>2</v>
      </c>
      <c r="E25" s="121"/>
      <c r="F25" s="73"/>
      <c r="G25" s="74"/>
      <c r="H25" s="74"/>
      <c r="I25" s="74"/>
      <c r="J25" s="74"/>
      <c r="K25" s="74"/>
      <c r="L25" s="74"/>
      <c r="M25" s="74"/>
      <c r="N25" s="74"/>
      <c r="O25" s="74"/>
      <c r="P25" s="75"/>
    </row>
    <row r="26" spans="1:16" ht="19" customHeight="1">
      <c r="A26" s="149"/>
      <c r="B26" s="151"/>
      <c r="C26" s="154"/>
      <c r="D26" s="8">
        <v>3</v>
      </c>
      <c r="E26" s="121"/>
      <c r="F26" s="73"/>
      <c r="G26" s="74"/>
      <c r="H26" s="74"/>
      <c r="I26" s="74"/>
      <c r="J26" s="74"/>
      <c r="K26" s="74"/>
      <c r="L26" s="74"/>
      <c r="M26" s="74"/>
      <c r="N26" s="74"/>
      <c r="O26" s="74"/>
      <c r="P26" s="75"/>
    </row>
    <row r="27" spans="1:16" ht="19" customHeight="1">
      <c r="A27" s="149"/>
      <c r="B27" s="151"/>
      <c r="C27" s="154"/>
      <c r="D27" s="8">
        <v>4</v>
      </c>
      <c r="E27" s="121"/>
      <c r="F27" s="73"/>
      <c r="G27" s="74"/>
      <c r="H27" s="74"/>
      <c r="I27" s="74"/>
      <c r="J27" s="74"/>
      <c r="K27" s="74"/>
      <c r="L27" s="74"/>
      <c r="M27" s="74"/>
      <c r="N27" s="74"/>
      <c r="O27" s="74"/>
      <c r="P27" s="75"/>
    </row>
    <row r="28" spans="1:16" ht="19" customHeight="1">
      <c r="A28" s="149"/>
      <c r="B28" s="152"/>
      <c r="C28" s="155"/>
      <c r="D28" s="8">
        <v>5</v>
      </c>
      <c r="E28" s="122"/>
      <c r="F28" s="77"/>
      <c r="G28" s="78"/>
      <c r="H28" s="78"/>
      <c r="I28" s="78"/>
      <c r="J28" s="78"/>
      <c r="K28" s="78"/>
      <c r="L28" s="78"/>
      <c r="M28" s="78"/>
      <c r="N28" s="78"/>
      <c r="O28" s="78"/>
      <c r="P28" s="79"/>
    </row>
    <row r="29" spans="1:16" ht="19" customHeight="1">
      <c r="F29" s="10">
        <f>SUM(F24:F28)</f>
        <v>0</v>
      </c>
    </row>
    <row r="30" spans="1:16" ht="19" hidden="1" customHeight="1">
      <c r="F30" s="123"/>
    </row>
    <row r="32" spans="1:16" s="13" customFormat="1" ht="38" customHeight="1">
      <c r="A32" s="11"/>
      <c r="B32" s="12"/>
      <c r="C32" s="11"/>
      <c r="D32" s="146" t="s">
        <v>10</v>
      </c>
      <c r="E32" s="147"/>
      <c r="F32" s="147"/>
      <c r="G32" s="147"/>
      <c r="H32" s="147"/>
      <c r="I32" s="147"/>
      <c r="J32" s="147"/>
      <c r="K32" s="147"/>
      <c r="L32" s="147"/>
      <c r="M32" s="147"/>
      <c r="N32" s="147"/>
      <c r="O32" s="147"/>
      <c r="P32" s="148"/>
    </row>
    <row r="33" spans="1:16" s="4" customFormat="1" ht="65">
      <c r="A33" s="5" t="s">
        <v>33</v>
      </c>
      <c r="B33" s="6" t="s">
        <v>11</v>
      </c>
      <c r="C33" s="9" t="s">
        <v>32</v>
      </c>
      <c r="D33" s="5" t="s">
        <v>33</v>
      </c>
      <c r="E33" s="6" t="s">
        <v>12</v>
      </c>
      <c r="F33" s="7" t="s">
        <v>13</v>
      </c>
      <c r="G33" s="5" t="str">
        <f>IF(Resource1_Name&lt;&gt;"","FTE "&amp;Resource1_Name&amp;"(s) Required for this Phase","-")</f>
        <v>-</v>
      </c>
      <c r="H33" s="5" t="str">
        <f>IF(Resource2_Name&lt;&gt;"","FTE "&amp;Resource2_Name&amp;"(s) Required for this Phase","-")</f>
        <v>-</v>
      </c>
      <c r="I33" s="5" t="str">
        <f>IF(Resource3_Name&lt;&gt;"","FTE "&amp;Resource3_Name&amp;"(s) Required for this Phase","-")</f>
        <v>-</v>
      </c>
      <c r="J33" s="5" t="str">
        <f>IF(Resource4_Name&lt;&gt;"","FTE "&amp;Resource4_Name&amp;"(s) Required for this Phase","-")</f>
        <v>-</v>
      </c>
      <c r="K33" s="5" t="str">
        <f>IF(Resource5_Name&lt;&gt;"","FTE "&amp;Resource5_Name&amp;"(s) Required for this Phase","-")</f>
        <v>-</v>
      </c>
      <c r="L33" s="5" t="str">
        <f>IF(Resource6_Name&lt;&gt;"","FTE "&amp;Resource6_Name&amp;"(s) Required for this Phase","-")</f>
        <v>-</v>
      </c>
      <c r="M33" s="5" t="str">
        <f>IF(Resource7_Name&lt;&gt;"","FTE "&amp;Resource7_Name&amp;"(s) Required for this Phase","-")</f>
        <v>-</v>
      </c>
      <c r="N33" s="5" t="str">
        <f>IF(Resource8_Name&lt;&gt;"","FTE "&amp;Resource8_Name&amp;"(s) Required for this Phase","-")</f>
        <v>-</v>
      </c>
      <c r="O33" s="5" t="str">
        <f>IF(Resource9_Name&lt;&gt;"","FTE "&amp;Resource9_Name&amp;"(s) Required for this Phase","-")</f>
        <v>-</v>
      </c>
      <c r="P33" s="5" t="str">
        <f>IF(Resource10_Name&lt;&gt;"","FTE "&amp;Resource10_Name&amp;"(s) Required for this Phase","-")</f>
        <v>-</v>
      </c>
    </row>
    <row r="34" spans="1:16" ht="19" customHeight="1">
      <c r="A34" s="149">
        <v>4</v>
      </c>
      <c r="B34" s="150"/>
      <c r="C34" s="153"/>
      <c r="D34" s="28">
        <v>1</v>
      </c>
      <c r="E34" s="120"/>
      <c r="F34" s="70"/>
      <c r="G34" s="71"/>
      <c r="H34" s="71"/>
      <c r="I34" s="71"/>
      <c r="J34" s="71"/>
      <c r="K34" s="71"/>
      <c r="L34" s="71"/>
      <c r="M34" s="71"/>
      <c r="N34" s="71"/>
      <c r="O34" s="71"/>
      <c r="P34" s="72"/>
    </row>
    <row r="35" spans="1:16" ht="19" customHeight="1">
      <c r="A35" s="149"/>
      <c r="B35" s="151"/>
      <c r="C35" s="154"/>
      <c r="D35" s="28">
        <v>2</v>
      </c>
      <c r="E35" s="121"/>
      <c r="F35" s="73"/>
      <c r="G35" s="74"/>
      <c r="H35" s="74"/>
      <c r="I35" s="74"/>
      <c r="J35" s="74"/>
      <c r="K35" s="74"/>
      <c r="L35" s="74"/>
      <c r="M35" s="74"/>
      <c r="N35" s="74"/>
      <c r="O35" s="74"/>
      <c r="P35" s="75"/>
    </row>
    <row r="36" spans="1:16" ht="19" customHeight="1">
      <c r="A36" s="149"/>
      <c r="B36" s="151"/>
      <c r="C36" s="154"/>
      <c r="D36" s="28">
        <v>3</v>
      </c>
      <c r="E36" s="121"/>
      <c r="F36" s="73"/>
      <c r="G36" s="74"/>
      <c r="H36" s="74"/>
      <c r="I36" s="74"/>
      <c r="J36" s="74"/>
      <c r="K36" s="74"/>
      <c r="L36" s="74"/>
      <c r="M36" s="74"/>
      <c r="N36" s="74"/>
      <c r="O36" s="74"/>
      <c r="P36" s="75"/>
    </row>
    <row r="37" spans="1:16" ht="19" customHeight="1">
      <c r="A37" s="149"/>
      <c r="B37" s="151"/>
      <c r="C37" s="154"/>
      <c r="D37" s="28">
        <v>4</v>
      </c>
      <c r="E37" s="121"/>
      <c r="F37" s="73"/>
      <c r="G37" s="74"/>
      <c r="H37" s="74"/>
      <c r="I37" s="74"/>
      <c r="J37" s="74"/>
      <c r="K37" s="74"/>
      <c r="L37" s="74"/>
      <c r="M37" s="74"/>
      <c r="N37" s="74"/>
      <c r="O37" s="74"/>
      <c r="P37" s="75"/>
    </row>
    <row r="38" spans="1:16" ht="19" customHeight="1">
      <c r="A38" s="149"/>
      <c r="B38" s="152"/>
      <c r="C38" s="155"/>
      <c r="D38" s="28">
        <v>5</v>
      </c>
      <c r="E38" s="122"/>
      <c r="F38" s="77"/>
      <c r="G38" s="78"/>
      <c r="H38" s="78"/>
      <c r="I38" s="78"/>
      <c r="J38" s="78"/>
      <c r="K38" s="78"/>
      <c r="L38" s="78"/>
      <c r="M38" s="78"/>
      <c r="N38" s="78"/>
      <c r="O38" s="78"/>
      <c r="P38" s="79"/>
    </row>
    <row r="39" spans="1:16" ht="19" customHeight="1">
      <c r="F39" s="10">
        <f>SUM(F34:F38)</f>
        <v>0</v>
      </c>
    </row>
    <row r="40" spans="1:16" ht="19" hidden="1" customHeight="1">
      <c r="F40" s="123"/>
    </row>
    <row r="42" spans="1:16" s="13" customFormat="1" ht="38" customHeight="1">
      <c r="A42" s="11"/>
      <c r="B42" s="12"/>
      <c r="C42" s="11"/>
      <c r="D42" s="146" t="s">
        <v>10</v>
      </c>
      <c r="E42" s="147"/>
      <c r="F42" s="147"/>
      <c r="G42" s="147"/>
      <c r="H42" s="147"/>
      <c r="I42" s="147"/>
      <c r="J42" s="147"/>
      <c r="K42" s="147"/>
      <c r="L42" s="147"/>
      <c r="M42" s="147"/>
      <c r="N42" s="147"/>
      <c r="O42" s="147"/>
      <c r="P42" s="148"/>
    </row>
    <row r="43" spans="1:16" s="4" customFormat="1" ht="65">
      <c r="A43" s="5" t="s">
        <v>33</v>
      </c>
      <c r="B43" s="6" t="s">
        <v>11</v>
      </c>
      <c r="C43" s="9" t="s">
        <v>32</v>
      </c>
      <c r="D43" s="5" t="s">
        <v>33</v>
      </c>
      <c r="E43" s="6" t="s">
        <v>12</v>
      </c>
      <c r="F43" s="7" t="s">
        <v>13</v>
      </c>
      <c r="G43" s="5" t="str">
        <f>IF(Resource1_Name&lt;&gt;"","FTE "&amp;Resource1_Name&amp;"(s) Required for this Phase","-")</f>
        <v>-</v>
      </c>
      <c r="H43" s="5" t="str">
        <f>IF(Resource2_Name&lt;&gt;"","FTE "&amp;Resource2_Name&amp;"(s) Required for this Phase","-")</f>
        <v>-</v>
      </c>
      <c r="I43" s="5" t="str">
        <f>IF(Resource3_Name&lt;&gt;"","FTE "&amp;Resource3_Name&amp;"(s) Required for this Phase","-")</f>
        <v>-</v>
      </c>
      <c r="J43" s="5" t="str">
        <f>IF(Resource4_Name&lt;&gt;"","FTE "&amp;Resource4_Name&amp;"(s) Required for this Phase","-")</f>
        <v>-</v>
      </c>
      <c r="K43" s="5" t="str">
        <f>IF(Resource5_Name&lt;&gt;"","FTE "&amp;Resource5_Name&amp;"(s) Required for this Phase","-")</f>
        <v>-</v>
      </c>
      <c r="L43" s="5" t="str">
        <f>IF(Resource6_Name&lt;&gt;"","FTE "&amp;Resource6_Name&amp;"(s) Required for this Phase","-")</f>
        <v>-</v>
      </c>
      <c r="M43" s="5" t="str">
        <f>IF(Resource7_Name&lt;&gt;"","FTE "&amp;Resource7_Name&amp;"(s) Required for this Phase","-")</f>
        <v>-</v>
      </c>
      <c r="N43" s="5" t="str">
        <f>IF(Resource8_Name&lt;&gt;"","FTE "&amp;Resource8_Name&amp;"(s) Required for this Phase","-")</f>
        <v>-</v>
      </c>
      <c r="O43" s="5" t="str">
        <f>IF(Resource9_Name&lt;&gt;"","FTE "&amp;Resource9_Name&amp;"(s) Required for this Phase","-")</f>
        <v>-</v>
      </c>
      <c r="P43" s="5" t="str">
        <f>IF(Resource10_Name&lt;&gt;"","FTE "&amp;Resource10_Name&amp;"(s) Required for this Phase","-")</f>
        <v>-</v>
      </c>
    </row>
    <row r="44" spans="1:16" ht="19" customHeight="1">
      <c r="A44" s="149">
        <v>5</v>
      </c>
      <c r="B44" s="150"/>
      <c r="C44" s="153"/>
      <c r="D44" s="28">
        <v>1</v>
      </c>
      <c r="E44" s="120"/>
      <c r="F44" s="70"/>
      <c r="G44" s="71"/>
      <c r="H44" s="71"/>
      <c r="I44" s="71"/>
      <c r="J44" s="71"/>
      <c r="K44" s="71"/>
      <c r="L44" s="71"/>
      <c r="M44" s="71"/>
      <c r="N44" s="71"/>
      <c r="O44" s="71"/>
      <c r="P44" s="72"/>
    </row>
    <row r="45" spans="1:16" ht="19" customHeight="1">
      <c r="A45" s="149"/>
      <c r="B45" s="151"/>
      <c r="C45" s="154"/>
      <c r="D45" s="28">
        <v>2</v>
      </c>
      <c r="E45" s="121"/>
      <c r="F45" s="73"/>
      <c r="G45" s="74"/>
      <c r="H45" s="74"/>
      <c r="I45" s="74"/>
      <c r="J45" s="74"/>
      <c r="K45" s="74"/>
      <c r="L45" s="74"/>
      <c r="M45" s="74"/>
      <c r="N45" s="74"/>
      <c r="O45" s="74"/>
      <c r="P45" s="75"/>
    </row>
    <row r="46" spans="1:16" ht="19" customHeight="1">
      <c r="A46" s="149"/>
      <c r="B46" s="151"/>
      <c r="C46" s="154"/>
      <c r="D46" s="28">
        <v>3</v>
      </c>
      <c r="E46" s="121"/>
      <c r="F46" s="73"/>
      <c r="G46" s="74"/>
      <c r="H46" s="74"/>
      <c r="I46" s="74"/>
      <c r="J46" s="74"/>
      <c r="K46" s="74"/>
      <c r="L46" s="74"/>
      <c r="M46" s="74"/>
      <c r="N46" s="74"/>
      <c r="O46" s="74"/>
      <c r="P46" s="75"/>
    </row>
    <row r="47" spans="1:16" ht="19" customHeight="1">
      <c r="A47" s="149"/>
      <c r="B47" s="151"/>
      <c r="C47" s="154"/>
      <c r="D47" s="28">
        <v>4</v>
      </c>
      <c r="E47" s="121"/>
      <c r="F47" s="73"/>
      <c r="G47" s="74"/>
      <c r="H47" s="74"/>
      <c r="I47" s="74"/>
      <c r="J47" s="74"/>
      <c r="K47" s="74"/>
      <c r="L47" s="74"/>
      <c r="M47" s="74"/>
      <c r="N47" s="74"/>
      <c r="O47" s="74"/>
      <c r="P47" s="75"/>
    </row>
    <row r="48" spans="1:16" ht="19" customHeight="1">
      <c r="A48" s="149"/>
      <c r="B48" s="152"/>
      <c r="C48" s="155"/>
      <c r="D48" s="28">
        <v>5</v>
      </c>
      <c r="E48" s="122"/>
      <c r="F48" s="77"/>
      <c r="G48" s="78"/>
      <c r="H48" s="78"/>
      <c r="I48" s="78"/>
      <c r="J48" s="78"/>
      <c r="K48" s="78"/>
      <c r="L48" s="78"/>
      <c r="M48" s="78"/>
      <c r="N48" s="78"/>
      <c r="O48" s="78"/>
      <c r="P48" s="79"/>
    </row>
    <row r="49" spans="1:16" ht="19" customHeight="1">
      <c r="F49" s="10">
        <f>SUM(F44:F48)</f>
        <v>0</v>
      </c>
    </row>
    <row r="50" spans="1:16" ht="19" hidden="1" customHeight="1">
      <c r="F50" s="123"/>
    </row>
    <row r="52" spans="1:16" s="13" customFormat="1" ht="38" customHeight="1">
      <c r="A52" s="11"/>
      <c r="B52" s="12"/>
      <c r="C52" s="11"/>
      <c r="D52" s="146" t="s">
        <v>10</v>
      </c>
      <c r="E52" s="147"/>
      <c r="F52" s="147"/>
      <c r="G52" s="147"/>
      <c r="H52" s="147"/>
      <c r="I52" s="147"/>
      <c r="J52" s="147"/>
      <c r="K52" s="147"/>
      <c r="L52" s="147"/>
      <c r="M52" s="147"/>
      <c r="N52" s="147"/>
      <c r="O52" s="147"/>
      <c r="P52" s="148"/>
    </row>
    <row r="53" spans="1:16" s="4" customFormat="1" ht="65">
      <c r="A53" s="5" t="s">
        <v>33</v>
      </c>
      <c r="B53" s="6" t="s">
        <v>11</v>
      </c>
      <c r="C53" s="9" t="s">
        <v>32</v>
      </c>
      <c r="D53" s="5" t="s">
        <v>33</v>
      </c>
      <c r="E53" s="6" t="s">
        <v>12</v>
      </c>
      <c r="F53" s="7" t="s">
        <v>13</v>
      </c>
      <c r="G53" s="5" t="str">
        <f>IF(Resource1_Name&lt;&gt;"","FTE "&amp;Resource1_Name&amp;"(s) Required for this Phase","-")</f>
        <v>-</v>
      </c>
      <c r="H53" s="5" t="str">
        <f>IF(Resource2_Name&lt;&gt;"","FTE "&amp;Resource2_Name&amp;"(s) Required for this Phase","-")</f>
        <v>-</v>
      </c>
      <c r="I53" s="5" t="str">
        <f>IF(Resource3_Name&lt;&gt;"","FTE "&amp;Resource3_Name&amp;"(s) Required for this Phase","-")</f>
        <v>-</v>
      </c>
      <c r="J53" s="5" t="str">
        <f>IF(Resource4_Name&lt;&gt;"","FTE "&amp;Resource4_Name&amp;"(s) Required for this Phase","-")</f>
        <v>-</v>
      </c>
      <c r="K53" s="5" t="str">
        <f>IF(Resource5_Name&lt;&gt;"","FTE "&amp;Resource5_Name&amp;"(s) Required for this Phase","-")</f>
        <v>-</v>
      </c>
      <c r="L53" s="5" t="str">
        <f>IF(Resource6_Name&lt;&gt;"","FTE "&amp;Resource6_Name&amp;"(s) Required for this Phase","-")</f>
        <v>-</v>
      </c>
      <c r="M53" s="5" t="str">
        <f>IF(Resource7_Name&lt;&gt;"","FTE "&amp;Resource7_Name&amp;"(s) Required for this Phase","-")</f>
        <v>-</v>
      </c>
      <c r="N53" s="5" t="str">
        <f>IF(Resource8_Name&lt;&gt;"","FTE "&amp;Resource8_Name&amp;"(s) Required for this Phase","-")</f>
        <v>-</v>
      </c>
      <c r="O53" s="5" t="str">
        <f>IF(Resource9_Name&lt;&gt;"","FTE "&amp;Resource9_Name&amp;"(s) Required for this Phase","-")</f>
        <v>-</v>
      </c>
      <c r="P53" s="5" t="str">
        <f>IF(Resource10_Name&lt;&gt;"","FTE "&amp;Resource10_Name&amp;"(s) Required for this Phase","-")</f>
        <v>-</v>
      </c>
    </row>
    <row r="54" spans="1:16" ht="19" customHeight="1">
      <c r="A54" s="149">
        <v>6</v>
      </c>
      <c r="B54" s="150"/>
      <c r="C54" s="153"/>
      <c r="D54" s="28">
        <v>1</v>
      </c>
      <c r="E54" s="120"/>
      <c r="F54" s="70"/>
      <c r="G54" s="71"/>
      <c r="H54" s="71"/>
      <c r="I54" s="71"/>
      <c r="J54" s="71"/>
      <c r="K54" s="71"/>
      <c r="L54" s="71"/>
      <c r="M54" s="71"/>
      <c r="N54" s="71"/>
      <c r="O54" s="71"/>
      <c r="P54" s="72"/>
    </row>
    <row r="55" spans="1:16" ht="19" customHeight="1">
      <c r="A55" s="149"/>
      <c r="B55" s="151"/>
      <c r="C55" s="154"/>
      <c r="D55" s="28">
        <v>2</v>
      </c>
      <c r="E55" s="121"/>
      <c r="F55" s="73"/>
      <c r="G55" s="74"/>
      <c r="H55" s="74"/>
      <c r="I55" s="74"/>
      <c r="J55" s="74"/>
      <c r="K55" s="74"/>
      <c r="L55" s="74"/>
      <c r="M55" s="74"/>
      <c r="N55" s="74"/>
      <c r="O55" s="74"/>
      <c r="P55" s="75"/>
    </row>
    <row r="56" spans="1:16" ht="19" customHeight="1">
      <c r="A56" s="149"/>
      <c r="B56" s="151"/>
      <c r="C56" s="154"/>
      <c r="D56" s="28">
        <v>3</v>
      </c>
      <c r="E56" s="121"/>
      <c r="F56" s="73"/>
      <c r="G56" s="74"/>
      <c r="H56" s="74"/>
      <c r="I56" s="74"/>
      <c r="J56" s="74"/>
      <c r="K56" s="74"/>
      <c r="L56" s="74"/>
      <c r="M56" s="74"/>
      <c r="N56" s="74"/>
      <c r="O56" s="74"/>
      <c r="P56" s="75"/>
    </row>
    <row r="57" spans="1:16" ht="19" customHeight="1">
      <c r="A57" s="149"/>
      <c r="B57" s="151"/>
      <c r="C57" s="154"/>
      <c r="D57" s="28">
        <v>4</v>
      </c>
      <c r="E57" s="121"/>
      <c r="F57" s="73"/>
      <c r="G57" s="74"/>
      <c r="H57" s="74"/>
      <c r="I57" s="74"/>
      <c r="J57" s="74"/>
      <c r="K57" s="74"/>
      <c r="L57" s="74"/>
      <c r="M57" s="74"/>
      <c r="N57" s="74"/>
      <c r="O57" s="74"/>
      <c r="P57" s="75"/>
    </row>
    <row r="58" spans="1:16" ht="19" customHeight="1">
      <c r="A58" s="149"/>
      <c r="B58" s="152"/>
      <c r="C58" s="155"/>
      <c r="D58" s="28">
        <v>5</v>
      </c>
      <c r="E58" s="122"/>
      <c r="F58" s="77"/>
      <c r="G58" s="78"/>
      <c r="H58" s="78"/>
      <c r="I58" s="78"/>
      <c r="J58" s="78"/>
      <c r="K58" s="78"/>
      <c r="L58" s="78"/>
      <c r="M58" s="78"/>
      <c r="N58" s="78"/>
      <c r="O58" s="78"/>
      <c r="P58" s="79"/>
    </row>
    <row r="59" spans="1:16" ht="19" customHeight="1">
      <c r="F59" s="10">
        <f>SUM(F54:F58)</f>
        <v>0</v>
      </c>
    </row>
    <row r="60" spans="1:16" ht="19" hidden="1" customHeight="1">
      <c r="F60" s="123"/>
    </row>
    <row r="62" spans="1:16" s="13" customFormat="1" ht="38" customHeight="1">
      <c r="A62" s="11"/>
      <c r="B62" s="12"/>
      <c r="C62" s="11"/>
      <c r="D62" s="146" t="s">
        <v>10</v>
      </c>
      <c r="E62" s="147"/>
      <c r="F62" s="147"/>
      <c r="G62" s="147"/>
      <c r="H62" s="147"/>
      <c r="I62" s="147"/>
      <c r="J62" s="147"/>
      <c r="K62" s="147"/>
      <c r="L62" s="147"/>
      <c r="M62" s="147"/>
      <c r="N62" s="147"/>
      <c r="O62" s="147"/>
      <c r="P62" s="148"/>
    </row>
    <row r="63" spans="1:16" s="4" customFormat="1" ht="65">
      <c r="A63" s="5" t="s">
        <v>33</v>
      </c>
      <c r="B63" s="6" t="s">
        <v>11</v>
      </c>
      <c r="C63" s="9" t="s">
        <v>32</v>
      </c>
      <c r="D63" s="5" t="s">
        <v>33</v>
      </c>
      <c r="E63" s="6" t="s">
        <v>12</v>
      </c>
      <c r="F63" s="7" t="s">
        <v>13</v>
      </c>
      <c r="G63" s="5" t="str">
        <f>IF(Resource1_Name&lt;&gt;"","FTE "&amp;Resource1_Name&amp;"(s) Required for this Phase","-")</f>
        <v>-</v>
      </c>
      <c r="H63" s="5" t="str">
        <f>IF(Resource2_Name&lt;&gt;"","FTE "&amp;Resource2_Name&amp;"(s) Required for this Phase","-")</f>
        <v>-</v>
      </c>
      <c r="I63" s="5" t="str">
        <f>IF(Resource3_Name&lt;&gt;"","FTE "&amp;Resource3_Name&amp;"(s) Required for this Phase","-")</f>
        <v>-</v>
      </c>
      <c r="J63" s="5" t="str">
        <f>IF(Resource4_Name&lt;&gt;"","FTE "&amp;Resource4_Name&amp;"(s) Required for this Phase","-")</f>
        <v>-</v>
      </c>
      <c r="K63" s="5" t="str">
        <f>IF(Resource5_Name&lt;&gt;"","FTE "&amp;Resource5_Name&amp;"(s) Required for this Phase","-")</f>
        <v>-</v>
      </c>
      <c r="L63" s="5" t="str">
        <f>IF(Resource6_Name&lt;&gt;"","FTE "&amp;Resource6_Name&amp;"(s) Required for this Phase","-")</f>
        <v>-</v>
      </c>
      <c r="M63" s="5" t="str">
        <f>IF(Resource7_Name&lt;&gt;"","FTE "&amp;Resource7_Name&amp;"(s) Required for this Phase","-")</f>
        <v>-</v>
      </c>
      <c r="N63" s="5" t="str">
        <f>IF(Resource8_Name&lt;&gt;"","FTE "&amp;Resource8_Name&amp;"(s) Required for this Phase","-")</f>
        <v>-</v>
      </c>
      <c r="O63" s="5" t="str">
        <f>IF(Resource9_Name&lt;&gt;"","FTE "&amp;Resource9_Name&amp;"(s) Required for this Phase","-")</f>
        <v>-</v>
      </c>
      <c r="P63" s="5" t="str">
        <f>IF(Resource10_Name&lt;&gt;"","FTE "&amp;Resource10_Name&amp;"(s) Required for this Phase","-")</f>
        <v>-</v>
      </c>
    </row>
    <row r="64" spans="1:16" ht="19" customHeight="1">
      <c r="A64" s="149">
        <v>7</v>
      </c>
      <c r="B64" s="150"/>
      <c r="C64" s="153"/>
      <c r="D64" s="28">
        <v>1</v>
      </c>
      <c r="E64" s="120"/>
      <c r="F64" s="70"/>
      <c r="G64" s="71"/>
      <c r="H64" s="71"/>
      <c r="I64" s="71"/>
      <c r="J64" s="71"/>
      <c r="K64" s="71"/>
      <c r="L64" s="71"/>
      <c r="M64" s="71"/>
      <c r="N64" s="71"/>
      <c r="O64" s="71"/>
      <c r="P64" s="72"/>
    </row>
    <row r="65" spans="1:16" ht="19" customHeight="1">
      <c r="A65" s="149"/>
      <c r="B65" s="151"/>
      <c r="C65" s="154"/>
      <c r="D65" s="28">
        <v>2</v>
      </c>
      <c r="E65" s="121"/>
      <c r="F65" s="73"/>
      <c r="G65" s="74"/>
      <c r="H65" s="74"/>
      <c r="I65" s="74"/>
      <c r="J65" s="74"/>
      <c r="K65" s="74"/>
      <c r="L65" s="74"/>
      <c r="M65" s="74"/>
      <c r="N65" s="74"/>
      <c r="O65" s="74"/>
      <c r="P65" s="75"/>
    </row>
    <row r="66" spans="1:16" ht="19" customHeight="1">
      <c r="A66" s="149"/>
      <c r="B66" s="151"/>
      <c r="C66" s="154"/>
      <c r="D66" s="28">
        <v>3</v>
      </c>
      <c r="E66" s="121"/>
      <c r="F66" s="73"/>
      <c r="G66" s="74"/>
      <c r="H66" s="74"/>
      <c r="I66" s="74"/>
      <c r="J66" s="74"/>
      <c r="K66" s="74"/>
      <c r="L66" s="74"/>
      <c r="M66" s="74"/>
      <c r="N66" s="74"/>
      <c r="O66" s="74"/>
      <c r="P66" s="75"/>
    </row>
    <row r="67" spans="1:16" ht="19" customHeight="1">
      <c r="A67" s="149"/>
      <c r="B67" s="151"/>
      <c r="C67" s="154"/>
      <c r="D67" s="28">
        <v>4</v>
      </c>
      <c r="E67" s="121"/>
      <c r="F67" s="73"/>
      <c r="G67" s="74"/>
      <c r="H67" s="74"/>
      <c r="I67" s="74"/>
      <c r="J67" s="74"/>
      <c r="K67" s="74"/>
      <c r="L67" s="74"/>
      <c r="M67" s="74"/>
      <c r="N67" s="74"/>
      <c r="O67" s="74"/>
      <c r="P67" s="75"/>
    </row>
    <row r="68" spans="1:16" ht="19" customHeight="1">
      <c r="A68" s="149"/>
      <c r="B68" s="152"/>
      <c r="C68" s="155"/>
      <c r="D68" s="28">
        <v>5</v>
      </c>
      <c r="E68" s="122"/>
      <c r="F68" s="77"/>
      <c r="G68" s="78"/>
      <c r="H68" s="78"/>
      <c r="I68" s="78"/>
      <c r="J68" s="78"/>
      <c r="K68" s="78"/>
      <c r="L68" s="78"/>
      <c r="M68" s="78"/>
      <c r="N68" s="78"/>
      <c r="O68" s="78"/>
      <c r="P68" s="79"/>
    </row>
    <row r="69" spans="1:16" ht="19" customHeight="1">
      <c r="F69" s="10">
        <f>SUM(F64:F68)</f>
        <v>0</v>
      </c>
    </row>
    <row r="70" spans="1:16" ht="19" hidden="1" customHeight="1">
      <c r="F70" s="123"/>
    </row>
    <row r="72" spans="1:16" s="13" customFormat="1" ht="38" customHeight="1">
      <c r="A72" s="11"/>
      <c r="B72" s="12"/>
      <c r="C72" s="11"/>
      <c r="D72" s="146" t="s">
        <v>10</v>
      </c>
      <c r="E72" s="147"/>
      <c r="F72" s="147"/>
      <c r="G72" s="147"/>
      <c r="H72" s="147"/>
      <c r="I72" s="147"/>
      <c r="J72" s="147"/>
      <c r="K72" s="147"/>
      <c r="L72" s="147"/>
      <c r="M72" s="147"/>
      <c r="N72" s="147"/>
      <c r="O72" s="147"/>
      <c r="P72" s="148"/>
    </row>
    <row r="73" spans="1:16" s="4" customFormat="1" ht="65">
      <c r="A73" s="5" t="s">
        <v>33</v>
      </c>
      <c r="B73" s="6" t="s">
        <v>11</v>
      </c>
      <c r="C73" s="9" t="s">
        <v>32</v>
      </c>
      <c r="D73" s="5" t="s">
        <v>33</v>
      </c>
      <c r="E73" s="6" t="s">
        <v>12</v>
      </c>
      <c r="F73" s="7" t="s">
        <v>13</v>
      </c>
      <c r="G73" s="5" t="str">
        <f>IF(Resource1_Name&lt;&gt;"","FTE "&amp;Resource1_Name&amp;"(s) Required for this Phase","-")</f>
        <v>-</v>
      </c>
      <c r="H73" s="5" t="str">
        <f>IF(Resource2_Name&lt;&gt;"","FTE "&amp;Resource2_Name&amp;"(s) Required for this Phase","-")</f>
        <v>-</v>
      </c>
      <c r="I73" s="5" t="str">
        <f>IF(Resource3_Name&lt;&gt;"","FTE "&amp;Resource3_Name&amp;"(s) Required for this Phase","-")</f>
        <v>-</v>
      </c>
      <c r="J73" s="5" t="str">
        <f>IF(Resource4_Name&lt;&gt;"","FTE "&amp;Resource4_Name&amp;"(s) Required for this Phase","-")</f>
        <v>-</v>
      </c>
      <c r="K73" s="5" t="str">
        <f>IF(Resource5_Name&lt;&gt;"","FTE "&amp;Resource5_Name&amp;"(s) Required for this Phase","-")</f>
        <v>-</v>
      </c>
      <c r="L73" s="5" t="str">
        <f>IF(Resource6_Name&lt;&gt;"","FTE "&amp;Resource6_Name&amp;"(s) Required for this Phase","-")</f>
        <v>-</v>
      </c>
      <c r="M73" s="5" t="str">
        <f>IF(Resource7_Name&lt;&gt;"","FTE "&amp;Resource7_Name&amp;"(s) Required for this Phase","-")</f>
        <v>-</v>
      </c>
      <c r="N73" s="5" t="str">
        <f>IF(Resource8_Name&lt;&gt;"","FTE "&amp;Resource8_Name&amp;"(s) Required for this Phase","-")</f>
        <v>-</v>
      </c>
      <c r="O73" s="5" t="str">
        <f>IF(Resource9_Name&lt;&gt;"","FTE "&amp;Resource9_Name&amp;"(s) Required for this Phase","-")</f>
        <v>-</v>
      </c>
      <c r="P73" s="5" t="str">
        <f>IF(Resource10_Name&lt;&gt;"","FTE "&amp;Resource10_Name&amp;"(s) Required for this Phase","-")</f>
        <v>-</v>
      </c>
    </row>
    <row r="74" spans="1:16" ht="19" customHeight="1">
      <c r="A74" s="149">
        <v>8</v>
      </c>
      <c r="B74" s="150"/>
      <c r="C74" s="153"/>
      <c r="D74" s="28">
        <v>1</v>
      </c>
      <c r="E74" s="120"/>
      <c r="F74" s="70"/>
      <c r="G74" s="71"/>
      <c r="H74" s="71"/>
      <c r="I74" s="71"/>
      <c r="J74" s="71"/>
      <c r="K74" s="71"/>
      <c r="L74" s="71"/>
      <c r="M74" s="71"/>
      <c r="N74" s="71"/>
      <c r="O74" s="71"/>
      <c r="P74" s="72"/>
    </row>
    <row r="75" spans="1:16" ht="19" customHeight="1">
      <c r="A75" s="149"/>
      <c r="B75" s="151"/>
      <c r="C75" s="154"/>
      <c r="D75" s="28">
        <v>2</v>
      </c>
      <c r="E75" s="121"/>
      <c r="F75" s="73"/>
      <c r="G75" s="74"/>
      <c r="H75" s="74"/>
      <c r="I75" s="74"/>
      <c r="J75" s="74"/>
      <c r="K75" s="74"/>
      <c r="L75" s="74"/>
      <c r="M75" s="74"/>
      <c r="N75" s="74"/>
      <c r="O75" s="74"/>
      <c r="P75" s="75"/>
    </row>
    <row r="76" spans="1:16" ht="19" customHeight="1">
      <c r="A76" s="149"/>
      <c r="B76" s="151"/>
      <c r="C76" s="154"/>
      <c r="D76" s="28">
        <v>3</v>
      </c>
      <c r="E76" s="121"/>
      <c r="F76" s="73"/>
      <c r="G76" s="74"/>
      <c r="H76" s="74"/>
      <c r="I76" s="74"/>
      <c r="J76" s="74"/>
      <c r="K76" s="74"/>
      <c r="L76" s="74"/>
      <c r="M76" s="74"/>
      <c r="N76" s="74"/>
      <c r="O76" s="74"/>
      <c r="P76" s="75"/>
    </row>
    <row r="77" spans="1:16" ht="19" customHeight="1">
      <c r="A77" s="149"/>
      <c r="B77" s="151"/>
      <c r="C77" s="154"/>
      <c r="D77" s="28">
        <v>4</v>
      </c>
      <c r="E77" s="121"/>
      <c r="F77" s="73"/>
      <c r="G77" s="74"/>
      <c r="H77" s="74"/>
      <c r="I77" s="74"/>
      <c r="J77" s="74"/>
      <c r="K77" s="74"/>
      <c r="L77" s="74"/>
      <c r="M77" s="74"/>
      <c r="N77" s="74"/>
      <c r="O77" s="74"/>
      <c r="P77" s="75"/>
    </row>
    <row r="78" spans="1:16" ht="19" customHeight="1">
      <c r="A78" s="149"/>
      <c r="B78" s="152"/>
      <c r="C78" s="155"/>
      <c r="D78" s="28">
        <v>5</v>
      </c>
      <c r="E78" s="122"/>
      <c r="F78" s="77"/>
      <c r="G78" s="78"/>
      <c r="H78" s="78"/>
      <c r="I78" s="78"/>
      <c r="J78" s="78"/>
      <c r="K78" s="78"/>
      <c r="L78" s="78"/>
      <c r="M78" s="78"/>
      <c r="N78" s="78"/>
      <c r="O78" s="78"/>
      <c r="P78" s="79"/>
    </row>
    <row r="79" spans="1:16" ht="19" customHeight="1">
      <c r="F79" s="10">
        <f>SUM(F74:F78)</f>
        <v>0</v>
      </c>
    </row>
    <row r="80" spans="1:16" ht="19" hidden="1" customHeight="1">
      <c r="F80" s="123"/>
    </row>
    <row r="82" spans="1:16" s="13" customFormat="1" ht="38" customHeight="1">
      <c r="A82" s="11"/>
      <c r="B82" s="12"/>
      <c r="C82" s="11"/>
      <c r="D82" s="146" t="s">
        <v>10</v>
      </c>
      <c r="E82" s="147"/>
      <c r="F82" s="147"/>
      <c r="G82" s="147"/>
      <c r="H82" s="147"/>
      <c r="I82" s="147"/>
      <c r="J82" s="147"/>
      <c r="K82" s="147"/>
      <c r="L82" s="147"/>
      <c r="M82" s="147"/>
      <c r="N82" s="147"/>
      <c r="O82" s="147"/>
      <c r="P82" s="148"/>
    </row>
    <row r="83" spans="1:16" s="4" customFormat="1" ht="65">
      <c r="A83" s="5" t="s">
        <v>33</v>
      </c>
      <c r="B83" s="6" t="s">
        <v>11</v>
      </c>
      <c r="C83" s="9" t="s">
        <v>32</v>
      </c>
      <c r="D83" s="5" t="s">
        <v>33</v>
      </c>
      <c r="E83" s="6" t="s">
        <v>12</v>
      </c>
      <c r="F83" s="7" t="s">
        <v>13</v>
      </c>
      <c r="G83" s="5" t="str">
        <f>IF(Resource1_Name&lt;&gt;"","FTE "&amp;Resource1_Name&amp;"(s) Required for this Phase","-")</f>
        <v>-</v>
      </c>
      <c r="H83" s="5" t="str">
        <f>IF(Resource2_Name&lt;&gt;"","FTE "&amp;Resource2_Name&amp;"(s) Required for this Phase","-")</f>
        <v>-</v>
      </c>
      <c r="I83" s="5" t="str">
        <f>IF(Resource3_Name&lt;&gt;"","FTE "&amp;Resource3_Name&amp;"(s) Required for this Phase","-")</f>
        <v>-</v>
      </c>
      <c r="J83" s="5" t="str">
        <f>IF(Resource4_Name&lt;&gt;"","FTE "&amp;Resource4_Name&amp;"(s) Required for this Phase","-")</f>
        <v>-</v>
      </c>
      <c r="K83" s="5" t="str">
        <f>IF(Resource5_Name&lt;&gt;"","FTE "&amp;Resource5_Name&amp;"(s) Required for this Phase","-")</f>
        <v>-</v>
      </c>
      <c r="L83" s="5" t="str">
        <f>IF(Resource6_Name&lt;&gt;"","FTE "&amp;Resource6_Name&amp;"(s) Required for this Phase","-")</f>
        <v>-</v>
      </c>
      <c r="M83" s="5" t="str">
        <f>IF(Resource7_Name&lt;&gt;"","FTE "&amp;Resource7_Name&amp;"(s) Required for this Phase","-")</f>
        <v>-</v>
      </c>
      <c r="N83" s="5" t="str">
        <f>IF(Resource8_Name&lt;&gt;"","FTE "&amp;Resource8_Name&amp;"(s) Required for this Phase","-")</f>
        <v>-</v>
      </c>
      <c r="O83" s="5" t="str">
        <f>IF(Resource9_Name&lt;&gt;"","FTE "&amp;Resource9_Name&amp;"(s) Required for this Phase","-")</f>
        <v>-</v>
      </c>
      <c r="P83" s="5" t="str">
        <f>IF(Resource10_Name&lt;&gt;"","FTE "&amp;Resource10_Name&amp;"(s) Required for this Phase","-")</f>
        <v>-</v>
      </c>
    </row>
    <row r="84" spans="1:16" ht="19" customHeight="1">
      <c r="A84" s="149">
        <v>9</v>
      </c>
      <c r="B84" s="150"/>
      <c r="C84" s="153"/>
      <c r="D84" s="28">
        <v>1</v>
      </c>
      <c r="E84" s="120"/>
      <c r="F84" s="70"/>
      <c r="G84" s="71"/>
      <c r="H84" s="71"/>
      <c r="I84" s="71"/>
      <c r="J84" s="71"/>
      <c r="K84" s="71"/>
      <c r="L84" s="71"/>
      <c r="M84" s="71"/>
      <c r="N84" s="71"/>
      <c r="O84" s="71"/>
      <c r="P84" s="72"/>
    </row>
    <row r="85" spans="1:16" ht="19" customHeight="1">
      <c r="A85" s="149"/>
      <c r="B85" s="151"/>
      <c r="C85" s="154"/>
      <c r="D85" s="28">
        <v>2</v>
      </c>
      <c r="E85" s="121"/>
      <c r="F85" s="73"/>
      <c r="G85" s="74"/>
      <c r="H85" s="74"/>
      <c r="I85" s="74"/>
      <c r="J85" s="74"/>
      <c r="K85" s="74"/>
      <c r="L85" s="74"/>
      <c r="M85" s="74"/>
      <c r="N85" s="74"/>
      <c r="O85" s="74"/>
      <c r="P85" s="75"/>
    </row>
    <row r="86" spans="1:16" ht="19" customHeight="1">
      <c r="A86" s="149"/>
      <c r="B86" s="151"/>
      <c r="C86" s="154"/>
      <c r="D86" s="28">
        <v>3</v>
      </c>
      <c r="E86" s="121"/>
      <c r="F86" s="73"/>
      <c r="G86" s="74"/>
      <c r="H86" s="74"/>
      <c r="I86" s="74"/>
      <c r="J86" s="74"/>
      <c r="K86" s="74"/>
      <c r="L86" s="74"/>
      <c r="M86" s="74"/>
      <c r="N86" s="74"/>
      <c r="O86" s="74"/>
      <c r="P86" s="75"/>
    </row>
    <row r="87" spans="1:16" ht="19" customHeight="1">
      <c r="A87" s="149"/>
      <c r="B87" s="151"/>
      <c r="C87" s="154"/>
      <c r="D87" s="28">
        <v>4</v>
      </c>
      <c r="E87" s="121"/>
      <c r="F87" s="73"/>
      <c r="G87" s="74"/>
      <c r="H87" s="74"/>
      <c r="I87" s="74"/>
      <c r="J87" s="74"/>
      <c r="K87" s="74"/>
      <c r="L87" s="74"/>
      <c r="M87" s="74"/>
      <c r="N87" s="74"/>
      <c r="O87" s="74"/>
      <c r="P87" s="75"/>
    </row>
    <row r="88" spans="1:16" ht="19" customHeight="1">
      <c r="A88" s="149"/>
      <c r="B88" s="152"/>
      <c r="C88" s="155"/>
      <c r="D88" s="28">
        <v>5</v>
      </c>
      <c r="E88" s="122"/>
      <c r="F88" s="77"/>
      <c r="G88" s="78"/>
      <c r="H88" s="78"/>
      <c r="I88" s="78"/>
      <c r="J88" s="78"/>
      <c r="K88" s="78"/>
      <c r="L88" s="78"/>
      <c r="M88" s="78"/>
      <c r="N88" s="78"/>
      <c r="O88" s="78"/>
      <c r="P88" s="79"/>
    </row>
    <row r="89" spans="1:16" ht="19" customHeight="1">
      <c r="F89" s="10">
        <f>SUM(F84:F88)</f>
        <v>0</v>
      </c>
    </row>
    <row r="90" spans="1:16" ht="19" hidden="1" customHeight="1">
      <c r="F90" s="123"/>
    </row>
    <row r="92" spans="1:16" s="13" customFormat="1" ht="38" customHeight="1">
      <c r="A92" s="11"/>
      <c r="B92" s="12"/>
      <c r="C92" s="11"/>
      <c r="D92" s="146" t="s">
        <v>10</v>
      </c>
      <c r="E92" s="147"/>
      <c r="F92" s="147"/>
      <c r="G92" s="147"/>
      <c r="H92" s="147"/>
      <c r="I92" s="147"/>
      <c r="J92" s="147"/>
      <c r="K92" s="147"/>
      <c r="L92" s="147"/>
      <c r="M92" s="147"/>
      <c r="N92" s="147"/>
      <c r="O92" s="147"/>
      <c r="P92" s="148"/>
    </row>
    <row r="93" spans="1:16" s="4" customFormat="1" ht="65">
      <c r="A93" s="5" t="s">
        <v>33</v>
      </c>
      <c r="B93" s="6" t="s">
        <v>11</v>
      </c>
      <c r="C93" s="9" t="s">
        <v>32</v>
      </c>
      <c r="D93" s="5" t="s">
        <v>33</v>
      </c>
      <c r="E93" s="6" t="s">
        <v>12</v>
      </c>
      <c r="F93" s="7" t="s">
        <v>13</v>
      </c>
      <c r="G93" s="5" t="str">
        <f>IF(Resource1_Name&lt;&gt;"","FTE "&amp;Resource1_Name&amp;"(s) Required for this Phase","-")</f>
        <v>-</v>
      </c>
      <c r="H93" s="5" t="str">
        <f>IF(Resource2_Name&lt;&gt;"","FTE "&amp;Resource2_Name&amp;"(s) Required for this Phase","-")</f>
        <v>-</v>
      </c>
      <c r="I93" s="5" t="str">
        <f>IF(Resource3_Name&lt;&gt;"","FTE "&amp;Resource3_Name&amp;"(s) Required for this Phase","-")</f>
        <v>-</v>
      </c>
      <c r="J93" s="5" t="str">
        <f>IF(Resource4_Name&lt;&gt;"","FTE "&amp;Resource4_Name&amp;"(s) Required for this Phase","-")</f>
        <v>-</v>
      </c>
      <c r="K93" s="5" t="str">
        <f>IF(Resource5_Name&lt;&gt;"","FTE "&amp;Resource5_Name&amp;"(s) Required for this Phase","-")</f>
        <v>-</v>
      </c>
      <c r="L93" s="5" t="str">
        <f>IF(Resource6_Name&lt;&gt;"","FTE "&amp;Resource6_Name&amp;"(s) Required for this Phase","-")</f>
        <v>-</v>
      </c>
      <c r="M93" s="5" t="str">
        <f>IF(Resource7_Name&lt;&gt;"","FTE "&amp;Resource7_Name&amp;"(s) Required for this Phase","-")</f>
        <v>-</v>
      </c>
      <c r="N93" s="5" t="str">
        <f>IF(Resource8_Name&lt;&gt;"","FTE "&amp;Resource8_Name&amp;"(s) Required for this Phase","-")</f>
        <v>-</v>
      </c>
      <c r="O93" s="5" t="str">
        <f>IF(Resource9_Name&lt;&gt;"","FTE "&amp;Resource9_Name&amp;"(s) Required for this Phase","-")</f>
        <v>-</v>
      </c>
      <c r="P93" s="5" t="str">
        <f>IF(Resource10_Name&lt;&gt;"","FTE "&amp;Resource10_Name&amp;"(s) Required for this Phase","-")</f>
        <v>-</v>
      </c>
    </row>
    <row r="94" spans="1:16" ht="19" customHeight="1">
      <c r="A94" s="149">
        <v>10</v>
      </c>
      <c r="B94" s="150"/>
      <c r="C94" s="153"/>
      <c r="D94" s="28">
        <v>1</v>
      </c>
      <c r="E94" s="120"/>
      <c r="F94" s="70"/>
      <c r="G94" s="71"/>
      <c r="H94" s="71"/>
      <c r="I94" s="71"/>
      <c r="J94" s="71"/>
      <c r="K94" s="71"/>
      <c r="L94" s="71"/>
      <c r="M94" s="71"/>
      <c r="N94" s="71"/>
      <c r="O94" s="71"/>
      <c r="P94" s="72"/>
    </row>
    <row r="95" spans="1:16" ht="19" customHeight="1">
      <c r="A95" s="149"/>
      <c r="B95" s="151"/>
      <c r="C95" s="154"/>
      <c r="D95" s="28">
        <v>2</v>
      </c>
      <c r="E95" s="121"/>
      <c r="F95" s="73"/>
      <c r="G95" s="74"/>
      <c r="H95" s="74"/>
      <c r="I95" s="74"/>
      <c r="J95" s="74"/>
      <c r="K95" s="74"/>
      <c r="L95" s="74"/>
      <c r="M95" s="74"/>
      <c r="N95" s="74"/>
      <c r="O95" s="74"/>
      <c r="P95" s="75"/>
    </row>
    <row r="96" spans="1:16" ht="19" customHeight="1">
      <c r="A96" s="149"/>
      <c r="B96" s="151"/>
      <c r="C96" s="154"/>
      <c r="D96" s="28">
        <v>3</v>
      </c>
      <c r="E96" s="121"/>
      <c r="F96" s="73"/>
      <c r="G96" s="74"/>
      <c r="H96" s="74"/>
      <c r="I96" s="74"/>
      <c r="J96" s="74"/>
      <c r="K96" s="74"/>
      <c r="L96" s="74"/>
      <c r="M96" s="74"/>
      <c r="N96" s="74"/>
      <c r="O96" s="74"/>
      <c r="P96" s="75"/>
    </row>
    <row r="97" spans="1:16" ht="19" customHeight="1">
      <c r="A97" s="149"/>
      <c r="B97" s="151"/>
      <c r="C97" s="154"/>
      <c r="D97" s="28">
        <v>4</v>
      </c>
      <c r="E97" s="121"/>
      <c r="F97" s="73"/>
      <c r="G97" s="74"/>
      <c r="H97" s="74"/>
      <c r="I97" s="74"/>
      <c r="J97" s="74"/>
      <c r="K97" s="74"/>
      <c r="L97" s="74"/>
      <c r="M97" s="74"/>
      <c r="N97" s="74"/>
      <c r="O97" s="74"/>
      <c r="P97" s="75"/>
    </row>
    <row r="98" spans="1:16" ht="19" customHeight="1">
      <c r="A98" s="149"/>
      <c r="B98" s="152"/>
      <c r="C98" s="155"/>
      <c r="D98" s="28">
        <v>5</v>
      </c>
      <c r="E98" s="122"/>
      <c r="F98" s="77"/>
      <c r="G98" s="78"/>
      <c r="H98" s="78"/>
      <c r="I98" s="78"/>
      <c r="J98" s="78"/>
      <c r="K98" s="78"/>
      <c r="L98" s="78"/>
      <c r="M98" s="78"/>
      <c r="N98" s="78"/>
      <c r="O98" s="78"/>
      <c r="P98" s="79"/>
    </row>
    <row r="99" spans="1:16" ht="19" customHeight="1">
      <c r="F99" s="10">
        <f>SUM(F94:F98)</f>
        <v>0</v>
      </c>
    </row>
    <row r="100" spans="1:16" ht="19" hidden="1" customHeight="1">
      <c r="F100" s="123"/>
    </row>
    <row r="102" spans="1:16" s="13" customFormat="1" ht="38" customHeight="1">
      <c r="A102" s="11"/>
      <c r="B102" s="12"/>
      <c r="C102" s="11"/>
      <c r="D102" s="146" t="s">
        <v>10</v>
      </c>
      <c r="E102" s="147"/>
      <c r="F102" s="147"/>
      <c r="G102" s="147"/>
      <c r="H102" s="147"/>
      <c r="I102" s="147"/>
      <c r="J102" s="147"/>
      <c r="K102" s="147"/>
      <c r="L102" s="147"/>
      <c r="M102" s="147"/>
      <c r="N102" s="147"/>
      <c r="O102" s="147"/>
      <c r="P102" s="148"/>
    </row>
    <row r="103" spans="1:16" s="4" customFormat="1" ht="65">
      <c r="A103" s="5" t="s">
        <v>33</v>
      </c>
      <c r="B103" s="6" t="s">
        <v>11</v>
      </c>
      <c r="C103" s="9" t="s">
        <v>32</v>
      </c>
      <c r="D103" s="5" t="s">
        <v>33</v>
      </c>
      <c r="E103" s="6" t="s">
        <v>12</v>
      </c>
      <c r="F103" s="7" t="s">
        <v>13</v>
      </c>
      <c r="G103" s="5" t="str">
        <f>IF(Resource1_Name&lt;&gt;"","FTE "&amp;Resource1_Name&amp;"(s) Required for this Phase","-")</f>
        <v>-</v>
      </c>
      <c r="H103" s="5" t="str">
        <f>IF(Resource2_Name&lt;&gt;"","FTE "&amp;Resource2_Name&amp;"(s) Required for this Phase","-")</f>
        <v>-</v>
      </c>
      <c r="I103" s="5" t="str">
        <f>IF(Resource3_Name&lt;&gt;"","FTE "&amp;Resource3_Name&amp;"(s) Required for this Phase","-")</f>
        <v>-</v>
      </c>
      <c r="J103" s="5" t="str">
        <f>IF(Resource4_Name&lt;&gt;"","FTE "&amp;Resource4_Name&amp;"(s) Required for this Phase","-")</f>
        <v>-</v>
      </c>
      <c r="K103" s="5" t="str">
        <f>IF(Resource5_Name&lt;&gt;"","FTE "&amp;Resource5_Name&amp;"(s) Required for this Phase","-")</f>
        <v>-</v>
      </c>
      <c r="L103" s="5" t="str">
        <f>IF(Resource6_Name&lt;&gt;"","FTE "&amp;Resource6_Name&amp;"(s) Required for this Phase","-")</f>
        <v>-</v>
      </c>
      <c r="M103" s="5" t="str">
        <f>IF(Resource7_Name&lt;&gt;"","FTE "&amp;Resource7_Name&amp;"(s) Required for this Phase","-")</f>
        <v>-</v>
      </c>
      <c r="N103" s="5" t="str">
        <f>IF(Resource8_Name&lt;&gt;"","FTE "&amp;Resource8_Name&amp;"(s) Required for this Phase","-")</f>
        <v>-</v>
      </c>
      <c r="O103" s="5" t="str">
        <f>IF(Resource9_Name&lt;&gt;"","FTE "&amp;Resource9_Name&amp;"(s) Required for this Phase","-")</f>
        <v>-</v>
      </c>
      <c r="P103" s="5" t="str">
        <f>IF(Resource10_Name&lt;&gt;"","FTE "&amp;Resource10_Name&amp;"(s) Required for this Phase","-")</f>
        <v>-</v>
      </c>
    </row>
    <row r="104" spans="1:16" ht="19" customHeight="1">
      <c r="A104" s="149">
        <v>11</v>
      </c>
      <c r="B104" s="150"/>
      <c r="C104" s="153"/>
      <c r="D104" s="28">
        <v>1</v>
      </c>
      <c r="E104" s="120"/>
      <c r="F104" s="70"/>
      <c r="G104" s="71"/>
      <c r="H104" s="71"/>
      <c r="I104" s="71"/>
      <c r="J104" s="71"/>
      <c r="K104" s="71"/>
      <c r="L104" s="71"/>
      <c r="M104" s="71"/>
      <c r="N104" s="71"/>
      <c r="O104" s="71"/>
      <c r="P104" s="72"/>
    </row>
    <row r="105" spans="1:16" ht="19" customHeight="1">
      <c r="A105" s="149"/>
      <c r="B105" s="151"/>
      <c r="C105" s="154"/>
      <c r="D105" s="28">
        <v>2</v>
      </c>
      <c r="E105" s="121"/>
      <c r="F105" s="73"/>
      <c r="G105" s="74"/>
      <c r="H105" s="74"/>
      <c r="I105" s="74"/>
      <c r="J105" s="74"/>
      <c r="K105" s="74"/>
      <c r="L105" s="74"/>
      <c r="M105" s="74"/>
      <c r="N105" s="74"/>
      <c r="O105" s="74"/>
      <c r="P105" s="75"/>
    </row>
    <row r="106" spans="1:16" ht="19" customHeight="1">
      <c r="A106" s="149"/>
      <c r="B106" s="151"/>
      <c r="C106" s="154"/>
      <c r="D106" s="28">
        <v>3</v>
      </c>
      <c r="E106" s="121"/>
      <c r="F106" s="73"/>
      <c r="G106" s="74"/>
      <c r="H106" s="74"/>
      <c r="I106" s="74"/>
      <c r="J106" s="74"/>
      <c r="K106" s="74"/>
      <c r="L106" s="74"/>
      <c r="M106" s="74"/>
      <c r="N106" s="74"/>
      <c r="O106" s="74"/>
      <c r="P106" s="75"/>
    </row>
    <row r="107" spans="1:16" ht="19" customHeight="1">
      <c r="A107" s="149"/>
      <c r="B107" s="151"/>
      <c r="C107" s="154"/>
      <c r="D107" s="28">
        <v>4</v>
      </c>
      <c r="E107" s="121"/>
      <c r="F107" s="73"/>
      <c r="G107" s="74"/>
      <c r="H107" s="74"/>
      <c r="I107" s="74"/>
      <c r="J107" s="74"/>
      <c r="K107" s="74"/>
      <c r="L107" s="74"/>
      <c r="M107" s="74"/>
      <c r="N107" s="74"/>
      <c r="O107" s="74"/>
      <c r="P107" s="75"/>
    </row>
    <row r="108" spans="1:16" ht="19" customHeight="1">
      <c r="A108" s="149"/>
      <c r="B108" s="152"/>
      <c r="C108" s="155"/>
      <c r="D108" s="28">
        <v>5</v>
      </c>
      <c r="E108" s="122"/>
      <c r="F108" s="77"/>
      <c r="G108" s="78"/>
      <c r="H108" s="78"/>
      <c r="I108" s="78"/>
      <c r="J108" s="78"/>
      <c r="K108" s="78"/>
      <c r="L108" s="78"/>
      <c r="M108" s="78"/>
      <c r="N108" s="78"/>
      <c r="O108" s="78"/>
      <c r="P108" s="79"/>
    </row>
    <row r="109" spans="1:16" ht="19" customHeight="1">
      <c r="F109" s="10">
        <f>SUM(F104:F108)</f>
        <v>0</v>
      </c>
    </row>
    <row r="110" spans="1:16" ht="19" hidden="1" customHeight="1">
      <c r="F110" s="123"/>
    </row>
    <row r="112" spans="1:16" s="13" customFormat="1" ht="38" customHeight="1">
      <c r="A112" s="11"/>
      <c r="B112" s="12"/>
      <c r="C112" s="11"/>
      <c r="D112" s="146" t="s">
        <v>10</v>
      </c>
      <c r="E112" s="147"/>
      <c r="F112" s="147"/>
      <c r="G112" s="147"/>
      <c r="H112" s="147"/>
      <c r="I112" s="147"/>
      <c r="J112" s="147"/>
      <c r="K112" s="147"/>
      <c r="L112" s="147"/>
      <c r="M112" s="147"/>
      <c r="N112" s="147"/>
      <c r="O112" s="147"/>
      <c r="P112" s="148"/>
    </row>
    <row r="113" spans="1:16" s="4" customFormat="1" ht="65">
      <c r="A113" s="5" t="s">
        <v>33</v>
      </c>
      <c r="B113" s="6" t="s">
        <v>11</v>
      </c>
      <c r="C113" s="9" t="s">
        <v>32</v>
      </c>
      <c r="D113" s="5" t="s">
        <v>33</v>
      </c>
      <c r="E113" s="6" t="s">
        <v>12</v>
      </c>
      <c r="F113" s="7" t="s">
        <v>13</v>
      </c>
      <c r="G113" s="5" t="str">
        <f>IF(Resource1_Name&lt;&gt;"","FTE "&amp;Resource1_Name&amp;"(s) Required for this Phase","-")</f>
        <v>-</v>
      </c>
      <c r="H113" s="5" t="str">
        <f>IF(Resource2_Name&lt;&gt;"","FTE "&amp;Resource2_Name&amp;"(s) Required for this Phase","-")</f>
        <v>-</v>
      </c>
      <c r="I113" s="5" t="str">
        <f>IF(Resource3_Name&lt;&gt;"","FTE "&amp;Resource3_Name&amp;"(s) Required for this Phase","-")</f>
        <v>-</v>
      </c>
      <c r="J113" s="5" t="str">
        <f>IF(Resource4_Name&lt;&gt;"","FTE "&amp;Resource4_Name&amp;"(s) Required for this Phase","-")</f>
        <v>-</v>
      </c>
      <c r="K113" s="5" t="str">
        <f>IF(Resource5_Name&lt;&gt;"","FTE "&amp;Resource5_Name&amp;"(s) Required for this Phase","-")</f>
        <v>-</v>
      </c>
      <c r="L113" s="5" t="str">
        <f>IF(Resource6_Name&lt;&gt;"","FTE "&amp;Resource6_Name&amp;"(s) Required for this Phase","-")</f>
        <v>-</v>
      </c>
      <c r="M113" s="5" t="str">
        <f>IF(Resource7_Name&lt;&gt;"","FTE "&amp;Resource7_Name&amp;"(s) Required for this Phase","-")</f>
        <v>-</v>
      </c>
      <c r="N113" s="5" t="str">
        <f>IF(Resource8_Name&lt;&gt;"","FTE "&amp;Resource8_Name&amp;"(s) Required for this Phase","-")</f>
        <v>-</v>
      </c>
      <c r="O113" s="5" t="str">
        <f>IF(Resource9_Name&lt;&gt;"","FTE "&amp;Resource9_Name&amp;"(s) Required for this Phase","-")</f>
        <v>-</v>
      </c>
      <c r="P113" s="5" t="str">
        <f>IF(Resource10_Name&lt;&gt;"","FTE "&amp;Resource10_Name&amp;"(s) Required for this Phase","-")</f>
        <v>-</v>
      </c>
    </row>
    <row r="114" spans="1:16" ht="19" customHeight="1">
      <c r="A114" s="149">
        <v>12</v>
      </c>
      <c r="B114" s="150"/>
      <c r="C114" s="153"/>
      <c r="D114" s="28">
        <v>1</v>
      </c>
      <c r="E114" s="120"/>
      <c r="F114" s="70"/>
      <c r="G114" s="71"/>
      <c r="H114" s="71"/>
      <c r="I114" s="71"/>
      <c r="J114" s="71"/>
      <c r="K114" s="71"/>
      <c r="L114" s="71"/>
      <c r="M114" s="71"/>
      <c r="N114" s="71"/>
      <c r="O114" s="71"/>
      <c r="P114" s="72"/>
    </row>
    <row r="115" spans="1:16" ht="19" customHeight="1">
      <c r="A115" s="149"/>
      <c r="B115" s="151"/>
      <c r="C115" s="154"/>
      <c r="D115" s="28">
        <v>2</v>
      </c>
      <c r="E115" s="121"/>
      <c r="F115" s="73"/>
      <c r="G115" s="74"/>
      <c r="H115" s="74"/>
      <c r="I115" s="74"/>
      <c r="J115" s="74"/>
      <c r="K115" s="74"/>
      <c r="L115" s="74"/>
      <c r="M115" s="74"/>
      <c r="N115" s="74"/>
      <c r="O115" s="74"/>
      <c r="P115" s="75"/>
    </row>
    <row r="116" spans="1:16" ht="19" customHeight="1">
      <c r="A116" s="149"/>
      <c r="B116" s="151"/>
      <c r="C116" s="154"/>
      <c r="D116" s="28">
        <v>3</v>
      </c>
      <c r="E116" s="121"/>
      <c r="F116" s="73"/>
      <c r="G116" s="74"/>
      <c r="H116" s="74"/>
      <c r="I116" s="74"/>
      <c r="J116" s="74"/>
      <c r="K116" s="74"/>
      <c r="L116" s="74"/>
      <c r="M116" s="74"/>
      <c r="N116" s="74"/>
      <c r="O116" s="74"/>
      <c r="P116" s="75"/>
    </row>
    <row r="117" spans="1:16" ht="19" customHeight="1">
      <c r="A117" s="149"/>
      <c r="B117" s="151"/>
      <c r="C117" s="154"/>
      <c r="D117" s="28">
        <v>4</v>
      </c>
      <c r="E117" s="121"/>
      <c r="F117" s="73"/>
      <c r="G117" s="74"/>
      <c r="H117" s="74"/>
      <c r="I117" s="74"/>
      <c r="J117" s="74"/>
      <c r="K117" s="74"/>
      <c r="L117" s="74"/>
      <c r="M117" s="74"/>
      <c r="N117" s="74"/>
      <c r="O117" s="74"/>
      <c r="P117" s="75"/>
    </row>
    <row r="118" spans="1:16" ht="19" customHeight="1">
      <c r="A118" s="149"/>
      <c r="B118" s="152"/>
      <c r="C118" s="155"/>
      <c r="D118" s="28">
        <v>5</v>
      </c>
      <c r="E118" s="122"/>
      <c r="F118" s="77"/>
      <c r="G118" s="78"/>
      <c r="H118" s="78"/>
      <c r="I118" s="78"/>
      <c r="J118" s="78"/>
      <c r="K118" s="78"/>
      <c r="L118" s="78"/>
      <c r="M118" s="78"/>
      <c r="N118" s="78"/>
      <c r="O118" s="78"/>
      <c r="P118" s="79"/>
    </row>
    <row r="119" spans="1:16" ht="19" customHeight="1">
      <c r="F119" s="10">
        <f>SUM(F114:F118)</f>
        <v>0</v>
      </c>
    </row>
    <row r="120" spans="1:16" ht="19" hidden="1" customHeight="1">
      <c r="F120" s="123"/>
    </row>
    <row r="122" spans="1:16" s="13" customFormat="1" ht="38" customHeight="1">
      <c r="A122" s="11"/>
      <c r="B122" s="12"/>
      <c r="C122" s="11"/>
      <c r="D122" s="146" t="s">
        <v>10</v>
      </c>
      <c r="E122" s="147"/>
      <c r="F122" s="147"/>
      <c r="G122" s="147"/>
      <c r="H122" s="147"/>
      <c r="I122" s="147"/>
      <c r="J122" s="147"/>
      <c r="K122" s="147"/>
      <c r="L122" s="147"/>
      <c r="M122" s="147"/>
      <c r="N122" s="147"/>
      <c r="O122" s="147"/>
      <c r="P122" s="148"/>
    </row>
    <row r="123" spans="1:16" s="4" customFormat="1" ht="65">
      <c r="A123" s="5" t="s">
        <v>33</v>
      </c>
      <c r="B123" s="6" t="s">
        <v>11</v>
      </c>
      <c r="C123" s="9" t="s">
        <v>32</v>
      </c>
      <c r="D123" s="5" t="s">
        <v>33</v>
      </c>
      <c r="E123" s="6" t="s">
        <v>12</v>
      </c>
      <c r="F123" s="7" t="s">
        <v>13</v>
      </c>
      <c r="G123" s="5" t="str">
        <f>IF(Resource1_Name&lt;&gt;"","FTE "&amp;Resource1_Name&amp;"(s) Required for this Phase","-")</f>
        <v>-</v>
      </c>
      <c r="H123" s="5" t="str">
        <f>IF(Resource2_Name&lt;&gt;"","FTE "&amp;Resource2_Name&amp;"(s) Required for this Phase","-")</f>
        <v>-</v>
      </c>
      <c r="I123" s="5" t="str">
        <f>IF(Resource3_Name&lt;&gt;"","FTE "&amp;Resource3_Name&amp;"(s) Required for this Phase","-")</f>
        <v>-</v>
      </c>
      <c r="J123" s="5" t="str">
        <f>IF(Resource4_Name&lt;&gt;"","FTE "&amp;Resource4_Name&amp;"(s) Required for this Phase","-")</f>
        <v>-</v>
      </c>
      <c r="K123" s="5" t="str">
        <f>IF(Resource5_Name&lt;&gt;"","FTE "&amp;Resource5_Name&amp;"(s) Required for this Phase","-")</f>
        <v>-</v>
      </c>
      <c r="L123" s="5" t="str">
        <f>IF(Resource6_Name&lt;&gt;"","FTE "&amp;Resource6_Name&amp;"(s) Required for this Phase","-")</f>
        <v>-</v>
      </c>
      <c r="M123" s="5" t="str">
        <f>IF(Resource7_Name&lt;&gt;"","FTE "&amp;Resource7_Name&amp;"(s) Required for this Phase","-")</f>
        <v>-</v>
      </c>
      <c r="N123" s="5" t="str">
        <f>IF(Resource8_Name&lt;&gt;"","FTE "&amp;Resource8_Name&amp;"(s) Required for this Phase","-")</f>
        <v>-</v>
      </c>
      <c r="O123" s="5" t="str">
        <f>IF(Resource9_Name&lt;&gt;"","FTE "&amp;Resource9_Name&amp;"(s) Required for this Phase","-")</f>
        <v>-</v>
      </c>
      <c r="P123" s="5" t="str">
        <f>IF(Resource10_Name&lt;&gt;"","FTE "&amp;Resource10_Name&amp;"(s) Required for this Phase","-")</f>
        <v>-</v>
      </c>
    </row>
    <row r="124" spans="1:16" ht="19" customHeight="1">
      <c r="A124" s="149">
        <v>13</v>
      </c>
      <c r="B124" s="150"/>
      <c r="C124" s="153"/>
      <c r="D124" s="28">
        <v>1</v>
      </c>
      <c r="E124" s="120"/>
      <c r="F124" s="70"/>
      <c r="G124" s="71"/>
      <c r="H124" s="71"/>
      <c r="I124" s="71"/>
      <c r="J124" s="71"/>
      <c r="K124" s="71"/>
      <c r="L124" s="71"/>
      <c r="M124" s="71"/>
      <c r="N124" s="71"/>
      <c r="O124" s="71"/>
      <c r="P124" s="72"/>
    </row>
    <row r="125" spans="1:16" ht="19" customHeight="1">
      <c r="A125" s="149"/>
      <c r="B125" s="151"/>
      <c r="C125" s="154"/>
      <c r="D125" s="28">
        <v>2</v>
      </c>
      <c r="E125" s="121"/>
      <c r="F125" s="73"/>
      <c r="G125" s="74"/>
      <c r="H125" s="74"/>
      <c r="I125" s="74"/>
      <c r="J125" s="74"/>
      <c r="K125" s="74"/>
      <c r="L125" s="74"/>
      <c r="M125" s="74"/>
      <c r="N125" s="74"/>
      <c r="O125" s="74"/>
      <c r="P125" s="75"/>
    </row>
    <row r="126" spans="1:16" ht="19" customHeight="1">
      <c r="A126" s="149"/>
      <c r="B126" s="151"/>
      <c r="C126" s="154"/>
      <c r="D126" s="28">
        <v>3</v>
      </c>
      <c r="E126" s="121"/>
      <c r="F126" s="73"/>
      <c r="G126" s="74"/>
      <c r="H126" s="74"/>
      <c r="I126" s="74"/>
      <c r="J126" s="74"/>
      <c r="K126" s="74"/>
      <c r="L126" s="74"/>
      <c r="M126" s="74"/>
      <c r="N126" s="74"/>
      <c r="O126" s="74"/>
      <c r="P126" s="75"/>
    </row>
    <row r="127" spans="1:16" ht="19" customHeight="1">
      <c r="A127" s="149"/>
      <c r="B127" s="151"/>
      <c r="C127" s="154"/>
      <c r="D127" s="28">
        <v>4</v>
      </c>
      <c r="E127" s="121"/>
      <c r="F127" s="73"/>
      <c r="G127" s="74"/>
      <c r="H127" s="74"/>
      <c r="I127" s="74"/>
      <c r="J127" s="74"/>
      <c r="K127" s="74"/>
      <c r="L127" s="74"/>
      <c r="M127" s="74"/>
      <c r="N127" s="74"/>
      <c r="O127" s="74"/>
      <c r="P127" s="75"/>
    </row>
    <row r="128" spans="1:16" ht="19" customHeight="1">
      <c r="A128" s="149"/>
      <c r="B128" s="152"/>
      <c r="C128" s="155"/>
      <c r="D128" s="28">
        <v>5</v>
      </c>
      <c r="E128" s="122"/>
      <c r="F128" s="77"/>
      <c r="G128" s="78"/>
      <c r="H128" s="78"/>
      <c r="I128" s="78"/>
      <c r="J128" s="78"/>
      <c r="K128" s="78"/>
      <c r="L128" s="78"/>
      <c r="M128" s="78"/>
      <c r="N128" s="78"/>
      <c r="O128" s="78"/>
      <c r="P128" s="79"/>
    </row>
    <row r="129" spans="1:16" ht="19" customHeight="1">
      <c r="F129" s="10">
        <f>SUM(F124:F128)</f>
        <v>0</v>
      </c>
    </row>
    <row r="130" spans="1:16" ht="19" hidden="1" customHeight="1">
      <c r="F130" s="123"/>
    </row>
    <row r="132" spans="1:16" s="13" customFormat="1" ht="38" customHeight="1">
      <c r="A132" s="11"/>
      <c r="B132" s="12"/>
      <c r="C132" s="11"/>
      <c r="D132" s="146" t="s">
        <v>10</v>
      </c>
      <c r="E132" s="147"/>
      <c r="F132" s="147"/>
      <c r="G132" s="147"/>
      <c r="H132" s="147"/>
      <c r="I132" s="147"/>
      <c r="J132" s="147"/>
      <c r="K132" s="147"/>
      <c r="L132" s="147"/>
      <c r="M132" s="147"/>
      <c r="N132" s="147"/>
      <c r="O132" s="147"/>
      <c r="P132" s="148"/>
    </row>
    <row r="133" spans="1:16" s="4" customFormat="1" ht="65">
      <c r="A133" s="5" t="s">
        <v>33</v>
      </c>
      <c r="B133" s="6" t="s">
        <v>11</v>
      </c>
      <c r="C133" s="9" t="s">
        <v>32</v>
      </c>
      <c r="D133" s="5" t="s">
        <v>33</v>
      </c>
      <c r="E133" s="6" t="s">
        <v>12</v>
      </c>
      <c r="F133" s="7" t="s">
        <v>13</v>
      </c>
      <c r="G133" s="5" t="str">
        <f>IF(Resource1_Name&lt;&gt;"","FTE "&amp;Resource1_Name&amp;"(s) Required for this Phase","-")</f>
        <v>-</v>
      </c>
      <c r="H133" s="5" t="str">
        <f>IF(Resource2_Name&lt;&gt;"","FTE "&amp;Resource2_Name&amp;"(s) Required for this Phase","-")</f>
        <v>-</v>
      </c>
      <c r="I133" s="5" t="str">
        <f>IF(Resource3_Name&lt;&gt;"","FTE "&amp;Resource3_Name&amp;"(s) Required for this Phase","-")</f>
        <v>-</v>
      </c>
      <c r="J133" s="5" t="str">
        <f>IF(Resource4_Name&lt;&gt;"","FTE "&amp;Resource4_Name&amp;"(s) Required for this Phase","-")</f>
        <v>-</v>
      </c>
      <c r="K133" s="5" t="str">
        <f>IF(Resource5_Name&lt;&gt;"","FTE "&amp;Resource5_Name&amp;"(s) Required for this Phase","-")</f>
        <v>-</v>
      </c>
      <c r="L133" s="5" t="str">
        <f>IF(Resource6_Name&lt;&gt;"","FTE "&amp;Resource6_Name&amp;"(s) Required for this Phase","-")</f>
        <v>-</v>
      </c>
      <c r="M133" s="5" t="str">
        <f>IF(Resource7_Name&lt;&gt;"","FTE "&amp;Resource7_Name&amp;"(s) Required for this Phase","-")</f>
        <v>-</v>
      </c>
      <c r="N133" s="5" t="str">
        <f>IF(Resource8_Name&lt;&gt;"","FTE "&amp;Resource8_Name&amp;"(s) Required for this Phase","-")</f>
        <v>-</v>
      </c>
      <c r="O133" s="5" t="str">
        <f>IF(Resource9_Name&lt;&gt;"","FTE "&amp;Resource9_Name&amp;"(s) Required for this Phase","-")</f>
        <v>-</v>
      </c>
      <c r="P133" s="5" t="str">
        <f>IF(Resource10_Name&lt;&gt;"","FTE "&amp;Resource10_Name&amp;"(s) Required for this Phase","-")</f>
        <v>-</v>
      </c>
    </row>
    <row r="134" spans="1:16" ht="19" customHeight="1">
      <c r="A134" s="149">
        <v>14</v>
      </c>
      <c r="B134" s="150"/>
      <c r="C134" s="153"/>
      <c r="D134" s="28">
        <v>1</v>
      </c>
      <c r="E134" s="120"/>
      <c r="F134" s="70"/>
      <c r="G134" s="71"/>
      <c r="H134" s="71"/>
      <c r="I134" s="71"/>
      <c r="J134" s="71"/>
      <c r="K134" s="71"/>
      <c r="L134" s="71"/>
      <c r="M134" s="71"/>
      <c r="N134" s="71"/>
      <c r="O134" s="71"/>
      <c r="P134" s="72"/>
    </row>
    <row r="135" spans="1:16" ht="19" customHeight="1">
      <c r="A135" s="149"/>
      <c r="B135" s="151"/>
      <c r="C135" s="154"/>
      <c r="D135" s="28">
        <v>2</v>
      </c>
      <c r="E135" s="121"/>
      <c r="F135" s="73"/>
      <c r="G135" s="74"/>
      <c r="H135" s="74"/>
      <c r="I135" s="74"/>
      <c r="J135" s="74"/>
      <c r="K135" s="74"/>
      <c r="L135" s="74"/>
      <c r="M135" s="74"/>
      <c r="N135" s="74"/>
      <c r="O135" s="74"/>
      <c r="P135" s="75"/>
    </row>
    <row r="136" spans="1:16" ht="19" customHeight="1">
      <c r="A136" s="149"/>
      <c r="B136" s="151"/>
      <c r="C136" s="154"/>
      <c r="D136" s="28">
        <v>3</v>
      </c>
      <c r="E136" s="121"/>
      <c r="F136" s="73"/>
      <c r="G136" s="74"/>
      <c r="H136" s="74"/>
      <c r="I136" s="74"/>
      <c r="J136" s="74"/>
      <c r="K136" s="74"/>
      <c r="L136" s="74"/>
      <c r="M136" s="74"/>
      <c r="N136" s="74"/>
      <c r="O136" s="74"/>
      <c r="P136" s="75"/>
    </row>
    <row r="137" spans="1:16" ht="19" customHeight="1">
      <c r="A137" s="149"/>
      <c r="B137" s="151"/>
      <c r="C137" s="154"/>
      <c r="D137" s="28">
        <v>4</v>
      </c>
      <c r="E137" s="121"/>
      <c r="F137" s="73"/>
      <c r="G137" s="74"/>
      <c r="H137" s="74"/>
      <c r="I137" s="74"/>
      <c r="J137" s="74"/>
      <c r="K137" s="74"/>
      <c r="L137" s="74"/>
      <c r="M137" s="74"/>
      <c r="N137" s="74"/>
      <c r="O137" s="74"/>
      <c r="P137" s="75"/>
    </row>
    <row r="138" spans="1:16" ht="19" customHeight="1">
      <c r="A138" s="149"/>
      <c r="B138" s="152"/>
      <c r="C138" s="155"/>
      <c r="D138" s="28">
        <v>5</v>
      </c>
      <c r="E138" s="122"/>
      <c r="F138" s="77"/>
      <c r="G138" s="78"/>
      <c r="H138" s="78"/>
      <c r="I138" s="78"/>
      <c r="J138" s="78"/>
      <c r="K138" s="78"/>
      <c r="L138" s="78"/>
      <c r="M138" s="78"/>
      <c r="N138" s="78"/>
      <c r="O138" s="78"/>
      <c r="P138" s="79"/>
    </row>
    <row r="139" spans="1:16" ht="19" customHeight="1">
      <c r="F139" s="10">
        <f>SUM(F134:F138)</f>
        <v>0</v>
      </c>
    </row>
    <row r="140" spans="1:16" ht="19" hidden="1" customHeight="1">
      <c r="F140" s="123"/>
    </row>
    <row r="142" spans="1:16" s="13" customFormat="1" ht="38" customHeight="1">
      <c r="A142" s="11"/>
      <c r="B142" s="12"/>
      <c r="C142" s="11"/>
      <c r="D142" s="146" t="s">
        <v>10</v>
      </c>
      <c r="E142" s="147"/>
      <c r="F142" s="147"/>
      <c r="G142" s="147"/>
      <c r="H142" s="147"/>
      <c r="I142" s="147"/>
      <c r="J142" s="147"/>
      <c r="K142" s="147"/>
      <c r="L142" s="147"/>
      <c r="M142" s="147"/>
      <c r="N142" s="147"/>
      <c r="O142" s="147"/>
      <c r="P142" s="148"/>
    </row>
    <row r="143" spans="1:16" s="4" customFormat="1" ht="65">
      <c r="A143" s="5" t="s">
        <v>33</v>
      </c>
      <c r="B143" s="6" t="s">
        <v>11</v>
      </c>
      <c r="C143" s="9" t="s">
        <v>32</v>
      </c>
      <c r="D143" s="5" t="s">
        <v>33</v>
      </c>
      <c r="E143" s="6" t="s">
        <v>12</v>
      </c>
      <c r="F143" s="7" t="s">
        <v>13</v>
      </c>
      <c r="G143" s="5" t="str">
        <f>IF(Resource1_Name&lt;&gt;"","FTE "&amp;Resource1_Name&amp;"(s) Required for this Phase","-")</f>
        <v>-</v>
      </c>
      <c r="H143" s="5" t="str">
        <f>IF(Resource2_Name&lt;&gt;"","FTE "&amp;Resource2_Name&amp;"(s) Required for this Phase","-")</f>
        <v>-</v>
      </c>
      <c r="I143" s="5" t="str">
        <f>IF(Resource3_Name&lt;&gt;"","FTE "&amp;Resource3_Name&amp;"(s) Required for this Phase","-")</f>
        <v>-</v>
      </c>
      <c r="J143" s="5" t="str">
        <f>IF(Resource4_Name&lt;&gt;"","FTE "&amp;Resource4_Name&amp;"(s) Required for this Phase","-")</f>
        <v>-</v>
      </c>
      <c r="K143" s="5" t="str">
        <f>IF(Resource5_Name&lt;&gt;"","FTE "&amp;Resource5_Name&amp;"(s) Required for this Phase","-")</f>
        <v>-</v>
      </c>
      <c r="L143" s="5" t="str">
        <f>IF(Resource6_Name&lt;&gt;"","FTE "&amp;Resource6_Name&amp;"(s) Required for this Phase","-")</f>
        <v>-</v>
      </c>
      <c r="M143" s="5" t="str">
        <f>IF(Resource7_Name&lt;&gt;"","FTE "&amp;Resource7_Name&amp;"(s) Required for this Phase","-")</f>
        <v>-</v>
      </c>
      <c r="N143" s="5" t="str">
        <f>IF(Resource8_Name&lt;&gt;"","FTE "&amp;Resource8_Name&amp;"(s) Required for this Phase","-")</f>
        <v>-</v>
      </c>
      <c r="O143" s="5" t="str">
        <f>IF(Resource9_Name&lt;&gt;"","FTE "&amp;Resource9_Name&amp;"(s) Required for this Phase","-")</f>
        <v>-</v>
      </c>
      <c r="P143" s="5" t="str">
        <f>IF(Resource10_Name&lt;&gt;"","FTE "&amp;Resource10_Name&amp;"(s) Required for this Phase","-")</f>
        <v>-</v>
      </c>
    </row>
    <row r="144" spans="1:16" ht="19" customHeight="1">
      <c r="A144" s="149">
        <v>15</v>
      </c>
      <c r="B144" s="150"/>
      <c r="C144" s="153"/>
      <c r="D144" s="28">
        <v>1</v>
      </c>
      <c r="E144" s="120"/>
      <c r="F144" s="70"/>
      <c r="G144" s="71"/>
      <c r="H144" s="71"/>
      <c r="I144" s="71"/>
      <c r="J144" s="71"/>
      <c r="K144" s="71"/>
      <c r="L144" s="71"/>
      <c r="M144" s="71"/>
      <c r="N144" s="71"/>
      <c r="O144" s="71"/>
      <c r="P144" s="72"/>
    </row>
    <row r="145" spans="1:16" ht="19" customHeight="1">
      <c r="A145" s="149"/>
      <c r="B145" s="151"/>
      <c r="C145" s="154"/>
      <c r="D145" s="28">
        <v>2</v>
      </c>
      <c r="E145" s="121"/>
      <c r="F145" s="73"/>
      <c r="G145" s="74"/>
      <c r="H145" s="74"/>
      <c r="I145" s="74"/>
      <c r="J145" s="74"/>
      <c r="K145" s="74"/>
      <c r="L145" s="74"/>
      <c r="M145" s="74"/>
      <c r="N145" s="74"/>
      <c r="O145" s="74"/>
      <c r="P145" s="75"/>
    </row>
    <row r="146" spans="1:16" ht="19" customHeight="1">
      <c r="A146" s="149"/>
      <c r="B146" s="151"/>
      <c r="C146" s="154"/>
      <c r="D146" s="28">
        <v>3</v>
      </c>
      <c r="E146" s="121"/>
      <c r="F146" s="73"/>
      <c r="G146" s="74"/>
      <c r="H146" s="74"/>
      <c r="I146" s="74"/>
      <c r="J146" s="74"/>
      <c r="K146" s="74"/>
      <c r="L146" s="74"/>
      <c r="M146" s="74"/>
      <c r="N146" s="74"/>
      <c r="O146" s="74"/>
      <c r="P146" s="75"/>
    </row>
    <row r="147" spans="1:16" ht="19" customHeight="1">
      <c r="A147" s="149"/>
      <c r="B147" s="151"/>
      <c r="C147" s="154"/>
      <c r="D147" s="28">
        <v>4</v>
      </c>
      <c r="E147" s="121"/>
      <c r="F147" s="73"/>
      <c r="G147" s="74"/>
      <c r="H147" s="74"/>
      <c r="I147" s="74"/>
      <c r="J147" s="74"/>
      <c r="K147" s="74"/>
      <c r="L147" s="74"/>
      <c r="M147" s="74"/>
      <c r="N147" s="74"/>
      <c r="O147" s="74"/>
      <c r="P147" s="75"/>
    </row>
    <row r="148" spans="1:16" ht="19" customHeight="1">
      <c r="A148" s="149"/>
      <c r="B148" s="152"/>
      <c r="C148" s="155"/>
      <c r="D148" s="28">
        <v>5</v>
      </c>
      <c r="E148" s="122"/>
      <c r="F148" s="77"/>
      <c r="G148" s="78"/>
      <c r="H148" s="78"/>
      <c r="I148" s="78"/>
      <c r="J148" s="78"/>
      <c r="K148" s="78"/>
      <c r="L148" s="78"/>
      <c r="M148" s="78"/>
      <c r="N148" s="78"/>
      <c r="O148" s="78"/>
      <c r="P148" s="79"/>
    </row>
    <row r="149" spans="1:16" ht="19" customHeight="1">
      <c r="F149" s="10">
        <f>SUM(F144:F148)</f>
        <v>0</v>
      </c>
    </row>
    <row r="150" spans="1:16" ht="19" hidden="1" customHeight="1">
      <c r="F150" s="123"/>
    </row>
    <row r="152" spans="1:16" s="13" customFormat="1" ht="38" customHeight="1">
      <c r="A152" s="11"/>
      <c r="B152" s="12"/>
      <c r="C152" s="11"/>
      <c r="D152" s="146" t="s">
        <v>10</v>
      </c>
      <c r="E152" s="147"/>
      <c r="F152" s="147"/>
      <c r="G152" s="147"/>
      <c r="H152" s="147"/>
      <c r="I152" s="147"/>
      <c r="J152" s="147"/>
      <c r="K152" s="147"/>
      <c r="L152" s="147"/>
      <c r="M152" s="147"/>
      <c r="N152" s="147"/>
      <c r="O152" s="147"/>
      <c r="P152" s="148"/>
    </row>
    <row r="153" spans="1:16" s="4" customFormat="1" ht="65">
      <c r="A153" s="5" t="s">
        <v>33</v>
      </c>
      <c r="B153" s="6" t="s">
        <v>11</v>
      </c>
      <c r="C153" s="9" t="s">
        <v>32</v>
      </c>
      <c r="D153" s="5" t="s">
        <v>33</v>
      </c>
      <c r="E153" s="6" t="s">
        <v>12</v>
      </c>
      <c r="F153" s="7" t="s">
        <v>13</v>
      </c>
      <c r="G153" s="5" t="str">
        <f>IF(Resource1_Name&lt;&gt;"","FTE "&amp;Resource1_Name&amp;"(s) Required for this Phase","-")</f>
        <v>-</v>
      </c>
      <c r="H153" s="5" t="str">
        <f>IF(Resource2_Name&lt;&gt;"","FTE "&amp;Resource2_Name&amp;"(s) Required for this Phase","-")</f>
        <v>-</v>
      </c>
      <c r="I153" s="5" t="str">
        <f>IF(Resource3_Name&lt;&gt;"","FTE "&amp;Resource3_Name&amp;"(s) Required for this Phase","-")</f>
        <v>-</v>
      </c>
      <c r="J153" s="5" t="str">
        <f>IF(Resource4_Name&lt;&gt;"","FTE "&amp;Resource4_Name&amp;"(s) Required for this Phase","-")</f>
        <v>-</v>
      </c>
      <c r="K153" s="5" t="str">
        <f>IF(Resource5_Name&lt;&gt;"","FTE "&amp;Resource5_Name&amp;"(s) Required for this Phase","-")</f>
        <v>-</v>
      </c>
      <c r="L153" s="5" t="str">
        <f>IF(Resource6_Name&lt;&gt;"","FTE "&amp;Resource6_Name&amp;"(s) Required for this Phase","-")</f>
        <v>-</v>
      </c>
      <c r="M153" s="5" t="str">
        <f>IF(Resource7_Name&lt;&gt;"","FTE "&amp;Resource7_Name&amp;"(s) Required for this Phase","-")</f>
        <v>-</v>
      </c>
      <c r="N153" s="5" t="str">
        <f>IF(Resource8_Name&lt;&gt;"","FTE "&amp;Resource8_Name&amp;"(s) Required for this Phase","-")</f>
        <v>-</v>
      </c>
      <c r="O153" s="5" t="str">
        <f>IF(Resource9_Name&lt;&gt;"","FTE "&amp;Resource9_Name&amp;"(s) Required for this Phase","-")</f>
        <v>-</v>
      </c>
      <c r="P153" s="5" t="str">
        <f>IF(Resource10_Name&lt;&gt;"","FTE "&amp;Resource10_Name&amp;"(s) Required for this Phase","-")</f>
        <v>-</v>
      </c>
    </row>
    <row r="154" spans="1:16" ht="19" customHeight="1">
      <c r="A154" s="149">
        <v>16</v>
      </c>
      <c r="B154" s="150"/>
      <c r="C154" s="153"/>
      <c r="D154" s="28">
        <v>1</v>
      </c>
      <c r="E154" s="120"/>
      <c r="F154" s="70"/>
      <c r="G154" s="71"/>
      <c r="H154" s="71"/>
      <c r="I154" s="71"/>
      <c r="J154" s="71"/>
      <c r="K154" s="71"/>
      <c r="L154" s="71"/>
      <c r="M154" s="71"/>
      <c r="N154" s="71"/>
      <c r="O154" s="71"/>
      <c r="P154" s="72"/>
    </row>
    <row r="155" spans="1:16" ht="19" customHeight="1">
      <c r="A155" s="149"/>
      <c r="B155" s="151"/>
      <c r="C155" s="154"/>
      <c r="D155" s="28">
        <v>2</v>
      </c>
      <c r="E155" s="121"/>
      <c r="F155" s="73"/>
      <c r="G155" s="74"/>
      <c r="H155" s="74"/>
      <c r="I155" s="74"/>
      <c r="J155" s="74"/>
      <c r="K155" s="74"/>
      <c r="L155" s="74"/>
      <c r="M155" s="74"/>
      <c r="N155" s="74"/>
      <c r="O155" s="74"/>
      <c r="P155" s="75"/>
    </row>
    <row r="156" spans="1:16" ht="19" customHeight="1">
      <c r="A156" s="149"/>
      <c r="B156" s="151"/>
      <c r="C156" s="154"/>
      <c r="D156" s="28">
        <v>3</v>
      </c>
      <c r="E156" s="121"/>
      <c r="F156" s="73"/>
      <c r="G156" s="74"/>
      <c r="H156" s="74"/>
      <c r="I156" s="74"/>
      <c r="J156" s="74"/>
      <c r="K156" s="74"/>
      <c r="L156" s="74"/>
      <c r="M156" s="74"/>
      <c r="N156" s="74"/>
      <c r="O156" s="74"/>
      <c r="P156" s="75"/>
    </row>
    <row r="157" spans="1:16" ht="19" customHeight="1">
      <c r="A157" s="149"/>
      <c r="B157" s="151"/>
      <c r="C157" s="154"/>
      <c r="D157" s="28">
        <v>4</v>
      </c>
      <c r="E157" s="121"/>
      <c r="F157" s="73"/>
      <c r="G157" s="74"/>
      <c r="H157" s="74"/>
      <c r="I157" s="74"/>
      <c r="J157" s="74"/>
      <c r="K157" s="74"/>
      <c r="L157" s="74"/>
      <c r="M157" s="74"/>
      <c r="N157" s="74"/>
      <c r="O157" s="74"/>
      <c r="P157" s="75"/>
    </row>
    <row r="158" spans="1:16" ht="19" customHeight="1">
      <c r="A158" s="149"/>
      <c r="B158" s="152"/>
      <c r="C158" s="155"/>
      <c r="D158" s="28">
        <v>5</v>
      </c>
      <c r="E158" s="122"/>
      <c r="F158" s="77"/>
      <c r="G158" s="78"/>
      <c r="H158" s="78"/>
      <c r="I158" s="78"/>
      <c r="J158" s="78"/>
      <c r="K158" s="78"/>
      <c r="L158" s="78"/>
      <c r="M158" s="78"/>
      <c r="N158" s="78"/>
      <c r="O158" s="78"/>
      <c r="P158" s="79"/>
    </row>
    <row r="159" spans="1:16" ht="19" customHeight="1">
      <c r="F159" s="10">
        <f>SUM(F154:F158)</f>
        <v>0</v>
      </c>
    </row>
    <row r="160" spans="1:16" ht="19" hidden="1" customHeight="1">
      <c r="F160" s="123"/>
    </row>
    <row r="162" spans="1:16" s="13" customFormat="1" ht="38" customHeight="1">
      <c r="A162" s="11"/>
      <c r="B162" s="12"/>
      <c r="C162" s="11"/>
      <c r="D162" s="146" t="s">
        <v>10</v>
      </c>
      <c r="E162" s="147"/>
      <c r="F162" s="147"/>
      <c r="G162" s="147"/>
      <c r="H162" s="147"/>
      <c r="I162" s="147"/>
      <c r="J162" s="147"/>
      <c r="K162" s="147"/>
      <c r="L162" s="147"/>
      <c r="M162" s="147"/>
      <c r="N162" s="147"/>
      <c r="O162" s="147"/>
      <c r="P162" s="148"/>
    </row>
    <row r="163" spans="1:16" s="4" customFormat="1" ht="65">
      <c r="A163" s="5" t="s">
        <v>33</v>
      </c>
      <c r="B163" s="6" t="s">
        <v>11</v>
      </c>
      <c r="C163" s="9" t="s">
        <v>32</v>
      </c>
      <c r="D163" s="5" t="s">
        <v>33</v>
      </c>
      <c r="E163" s="6" t="s">
        <v>12</v>
      </c>
      <c r="F163" s="7" t="s">
        <v>13</v>
      </c>
      <c r="G163" s="5" t="str">
        <f>IF(Resource1_Name&lt;&gt;"","FTE "&amp;Resource1_Name&amp;"(s) Required for this Phase","-")</f>
        <v>-</v>
      </c>
      <c r="H163" s="5" t="str">
        <f>IF(Resource2_Name&lt;&gt;"","FTE "&amp;Resource2_Name&amp;"(s) Required for this Phase","-")</f>
        <v>-</v>
      </c>
      <c r="I163" s="5" t="str">
        <f>IF(Resource3_Name&lt;&gt;"","FTE "&amp;Resource3_Name&amp;"(s) Required for this Phase","-")</f>
        <v>-</v>
      </c>
      <c r="J163" s="5" t="str">
        <f>IF(Resource4_Name&lt;&gt;"","FTE "&amp;Resource4_Name&amp;"(s) Required for this Phase","-")</f>
        <v>-</v>
      </c>
      <c r="K163" s="5" t="str">
        <f>IF(Resource5_Name&lt;&gt;"","FTE "&amp;Resource5_Name&amp;"(s) Required for this Phase","-")</f>
        <v>-</v>
      </c>
      <c r="L163" s="5" t="str">
        <f>IF(Resource6_Name&lt;&gt;"","FTE "&amp;Resource6_Name&amp;"(s) Required for this Phase","-")</f>
        <v>-</v>
      </c>
      <c r="M163" s="5" t="str">
        <f>IF(Resource7_Name&lt;&gt;"","FTE "&amp;Resource7_Name&amp;"(s) Required for this Phase","-")</f>
        <v>-</v>
      </c>
      <c r="N163" s="5" t="str">
        <f>IF(Resource8_Name&lt;&gt;"","FTE "&amp;Resource8_Name&amp;"(s) Required for this Phase","-")</f>
        <v>-</v>
      </c>
      <c r="O163" s="5" t="str">
        <f>IF(Resource9_Name&lt;&gt;"","FTE "&amp;Resource9_Name&amp;"(s) Required for this Phase","-")</f>
        <v>-</v>
      </c>
      <c r="P163" s="5" t="str">
        <f>IF(Resource10_Name&lt;&gt;"","FTE "&amp;Resource10_Name&amp;"(s) Required for this Phase","-")</f>
        <v>-</v>
      </c>
    </row>
    <row r="164" spans="1:16" ht="19" customHeight="1">
      <c r="A164" s="149">
        <v>17</v>
      </c>
      <c r="B164" s="150"/>
      <c r="C164" s="153"/>
      <c r="D164" s="28">
        <v>1</v>
      </c>
      <c r="E164" s="120"/>
      <c r="F164" s="70"/>
      <c r="G164" s="71"/>
      <c r="H164" s="71"/>
      <c r="I164" s="71"/>
      <c r="J164" s="71"/>
      <c r="K164" s="71"/>
      <c r="L164" s="71"/>
      <c r="M164" s="71"/>
      <c r="N164" s="71"/>
      <c r="O164" s="71"/>
      <c r="P164" s="72"/>
    </row>
    <row r="165" spans="1:16" ht="19" customHeight="1">
      <c r="A165" s="149"/>
      <c r="B165" s="151"/>
      <c r="C165" s="154"/>
      <c r="D165" s="28">
        <v>2</v>
      </c>
      <c r="E165" s="121"/>
      <c r="F165" s="73"/>
      <c r="G165" s="74"/>
      <c r="H165" s="74"/>
      <c r="I165" s="74"/>
      <c r="J165" s="74"/>
      <c r="K165" s="74"/>
      <c r="L165" s="74"/>
      <c r="M165" s="74"/>
      <c r="N165" s="74"/>
      <c r="O165" s="74"/>
      <c r="P165" s="75"/>
    </row>
    <row r="166" spans="1:16" ht="19" customHeight="1">
      <c r="A166" s="149"/>
      <c r="B166" s="151"/>
      <c r="C166" s="154"/>
      <c r="D166" s="28">
        <v>3</v>
      </c>
      <c r="E166" s="121"/>
      <c r="F166" s="73"/>
      <c r="G166" s="74"/>
      <c r="H166" s="74"/>
      <c r="I166" s="74"/>
      <c r="J166" s="74"/>
      <c r="K166" s="74"/>
      <c r="L166" s="74"/>
      <c r="M166" s="74"/>
      <c r="N166" s="74"/>
      <c r="O166" s="74"/>
      <c r="P166" s="75"/>
    </row>
    <row r="167" spans="1:16" ht="19" customHeight="1">
      <c r="A167" s="149"/>
      <c r="B167" s="151"/>
      <c r="C167" s="154"/>
      <c r="D167" s="28">
        <v>4</v>
      </c>
      <c r="E167" s="121"/>
      <c r="F167" s="73"/>
      <c r="G167" s="74"/>
      <c r="H167" s="74"/>
      <c r="I167" s="74"/>
      <c r="J167" s="74"/>
      <c r="K167" s="74"/>
      <c r="L167" s="74"/>
      <c r="M167" s="74"/>
      <c r="N167" s="74"/>
      <c r="O167" s="74"/>
      <c r="P167" s="75"/>
    </row>
    <row r="168" spans="1:16" ht="19" customHeight="1">
      <c r="A168" s="149"/>
      <c r="B168" s="152"/>
      <c r="C168" s="155"/>
      <c r="D168" s="28">
        <v>5</v>
      </c>
      <c r="E168" s="122"/>
      <c r="F168" s="77"/>
      <c r="G168" s="78"/>
      <c r="H168" s="78"/>
      <c r="I168" s="78"/>
      <c r="J168" s="78"/>
      <c r="K168" s="78"/>
      <c r="L168" s="78"/>
      <c r="M168" s="78"/>
      <c r="N168" s="78"/>
      <c r="O168" s="78"/>
      <c r="P168" s="79"/>
    </row>
    <row r="169" spans="1:16" ht="19" customHeight="1">
      <c r="F169" s="10">
        <f>SUM(F164:F168)</f>
        <v>0</v>
      </c>
    </row>
    <row r="170" spans="1:16" ht="19" hidden="1" customHeight="1">
      <c r="F170" s="123"/>
    </row>
    <row r="172" spans="1:16" s="13" customFormat="1" ht="38" customHeight="1">
      <c r="A172" s="11"/>
      <c r="B172" s="12"/>
      <c r="C172" s="11"/>
      <c r="D172" s="146" t="s">
        <v>10</v>
      </c>
      <c r="E172" s="147"/>
      <c r="F172" s="147"/>
      <c r="G172" s="147"/>
      <c r="H172" s="147"/>
      <c r="I172" s="147"/>
      <c r="J172" s="147"/>
      <c r="K172" s="147"/>
      <c r="L172" s="147"/>
      <c r="M172" s="147"/>
      <c r="N172" s="147"/>
      <c r="O172" s="147"/>
      <c r="P172" s="148"/>
    </row>
    <row r="173" spans="1:16" s="4" customFormat="1" ht="65">
      <c r="A173" s="5" t="s">
        <v>33</v>
      </c>
      <c r="B173" s="6" t="s">
        <v>11</v>
      </c>
      <c r="C173" s="9" t="s">
        <v>32</v>
      </c>
      <c r="D173" s="5" t="s">
        <v>33</v>
      </c>
      <c r="E173" s="6" t="s">
        <v>12</v>
      </c>
      <c r="F173" s="7" t="s">
        <v>13</v>
      </c>
      <c r="G173" s="5" t="str">
        <f>IF(Resource1_Name&lt;&gt;"","FTE "&amp;Resource1_Name&amp;"(s) Required for this Phase","-")</f>
        <v>-</v>
      </c>
      <c r="H173" s="5" t="str">
        <f>IF(Resource2_Name&lt;&gt;"","FTE "&amp;Resource2_Name&amp;"(s) Required for this Phase","-")</f>
        <v>-</v>
      </c>
      <c r="I173" s="5" t="str">
        <f>IF(Resource3_Name&lt;&gt;"","FTE "&amp;Resource3_Name&amp;"(s) Required for this Phase","-")</f>
        <v>-</v>
      </c>
      <c r="J173" s="5" t="str">
        <f>IF(Resource4_Name&lt;&gt;"","FTE "&amp;Resource4_Name&amp;"(s) Required for this Phase","-")</f>
        <v>-</v>
      </c>
      <c r="K173" s="5" t="str">
        <f>IF(Resource5_Name&lt;&gt;"","FTE "&amp;Resource5_Name&amp;"(s) Required for this Phase","-")</f>
        <v>-</v>
      </c>
      <c r="L173" s="5" t="str">
        <f>IF(Resource6_Name&lt;&gt;"","FTE "&amp;Resource6_Name&amp;"(s) Required for this Phase","-")</f>
        <v>-</v>
      </c>
      <c r="M173" s="5" t="str">
        <f>IF(Resource7_Name&lt;&gt;"","FTE "&amp;Resource7_Name&amp;"(s) Required for this Phase","-")</f>
        <v>-</v>
      </c>
      <c r="N173" s="5" t="str">
        <f>IF(Resource8_Name&lt;&gt;"","FTE "&amp;Resource8_Name&amp;"(s) Required for this Phase","-")</f>
        <v>-</v>
      </c>
      <c r="O173" s="5" t="str">
        <f>IF(Resource9_Name&lt;&gt;"","FTE "&amp;Resource9_Name&amp;"(s) Required for this Phase","-")</f>
        <v>-</v>
      </c>
      <c r="P173" s="5" t="str">
        <f>IF(Resource10_Name&lt;&gt;"","FTE "&amp;Resource10_Name&amp;"(s) Required for this Phase","-")</f>
        <v>-</v>
      </c>
    </row>
    <row r="174" spans="1:16" ht="19" customHeight="1">
      <c r="A174" s="149">
        <v>18</v>
      </c>
      <c r="B174" s="150"/>
      <c r="C174" s="153"/>
      <c r="D174" s="28">
        <v>1</v>
      </c>
      <c r="E174" s="120"/>
      <c r="F174" s="70"/>
      <c r="G174" s="71"/>
      <c r="H174" s="71"/>
      <c r="I174" s="71"/>
      <c r="J174" s="71"/>
      <c r="K174" s="71"/>
      <c r="L174" s="71"/>
      <c r="M174" s="71"/>
      <c r="N174" s="71"/>
      <c r="O174" s="71"/>
      <c r="P174" s="72"/>
    </row>
    <row r="175" spans="1:16" ht="19" customHeight="1">
      <c r="A175" s="149"/>
      <c r="B175" s="151"/>
      <c r="C175" s="154"/>
      <c r="D175" s="28">
        <v>2</v>
      </c>
      <c r="E175" s="121"/>
      <c r="F175" s="73"/>
      <c r="G175" s="74"/>
      <c r="H175" s="74"/>
      <c r="I175" s="74"/>
      <c r="J175" s="74"/>
      <c r="K175" s="74"/>
      <c r="L175" s="74"/>
      <c r="M175" s="74"/>
      <c r="N175" s="74"/>
      <c r="O175" s="74"/>
      <c r="P175" s="75"/>
    </row>
    <row r="176" spans="1:16" ht="19" customHeight="1">
      <c r="A176" s="149"/>
      <c r="B176" s="151"/>
      <c r="C176" s="154"/>
      <c r="D176" s="28">
        <v>3</v>
      </c>
      <c r="E176" s="121"/>
      <c r="F176" s="73"/>
      <c r="G176" s="74"/>
      <c r="H176" s="74"/>
      <c r="I176" s="74"/>
      <c r="J176" s="74"/>
      <c r="K176" s="74"/>
      <c r="L176" s="74"/>
      <c r="M176" s="74"/>
      <c r="N176" s="74"/>
      <c r="O176" s="74"/>
      <c r="P176" s="75"/>
    </row>
    <row r="177" spans="1:16" ht="19" customHeight="1">
      <c r="A177" s="149"/>
      <c r="B177" s="151"/>
      <c r="C177" s="154"/>
      <c r="D177" s="28">
        <v>4</v>
      </c>
      <c r="E177" s="121"/>
      <c r="F177" s="73"/>
      <c r="G177" s="74"/>
      <c r="H177" s="74"/>
      <c r="I177" s="74"/>
      <c r="J177" s="74"/>
      <c r="K177" s="74"/>
      <c r="L177" s="74"/>
      <c r="M177" s="74"/>
      <c r="N177" s="74"/>
      <c r="O177" s="74"/>
      <c r="P177" s="75"/>
    </row>
    <row r="178" spans="1:16" ht="19" customHeight="1">
      <c r="A178" s="149"/>
      <c r="B178" s="152"/>
      <c r="C178" s="155"/>
      <c r="D178" s="28">
        <v>5</v>
      </c>
      <c r="E178" s="122"/>
      <c r="F178" s="77"/>
      <c r="G178" s="78"/>
      <c r="H178" s="78"/>
      <c r="I178" s="78"/>
      <c r="J178" s="78"/>
      <c r="K178" s="78"/>
      <c r="L178" s="78"/>
      <c r="M178" s="78"/>
      <c r="N178" s="78"/>
      <c r="O178" s="78"/>
      <c r="P178" s="79"/>
    </row>
    <row r="179" spans="1:16" ht="19" customHeight="1">
      <c r="F179" s="10">
        <f>SUM(F174:F178)</f>
        <v>0</v>
      </c>
    </row>
    <row r="180" spans="1:16" ht="19" hidden="1" customHeight="1">
      <c r="F180" s="123"/>
    </row>
    <row r="182" spans="1:16" s="13" customFormat="1" ht="38" customHeight="1">
      <c r="A182" s="11"/>
      <c r="B182" s="12"/>
      <c r="C182" s="11"/>
      <c r="D182" s="146" t="s">
        <v>10</v>
      </c>
      <c r="E182" s="147"/>
      <c r="F182" s="147"/>
      <c r="G182" s="147"/>
      <c r="H182" s="147"/>
      <c r="I182" s="147"/>
      <c r="J182" s="147"/>
      <c r="K182" s="147"/>
      <c r="L182" s="147"/>
      <c r="M182" s="147"/>
      <c r="N182" s="147"/>
      <c r="O182" s="147"/>
      <c r="P182" s="148"/>
    </row>
    <row r="183" spans="1:16" s="4" customFormat="1" ht="65">
      <c r="A183" s="5" t="s">
        <v>33</v>
      </c>
      <c r="B183" s="6" t="s">
        <v>11</v>
      </c>
      <c r="C183" s="9" t="s">
        <v>32</v>
      </c>
      <c r="D183" s="5" t="s">
        <v>33</v>
      </c>
      <c r="E183" s="6" t="s">
        <v>12</v>
      </c>
      <c r="F183" s="7" t="s">
        <v>13</v>
      </c>
      <c r="G183" s="5" t="str">
        <f>IF(Resource1_Name&lt;&gt;"","FTE "&amp;Resource1_Name&amp;"(s) Required for this Phase","-")</f>
        <v>-</v>
      </c>
      <c r="H183" s="5" t="str">
        <f>IF(Resource2_Name&lt;&gt;"","FTE "&amp;Resource2_Name&amp;"(s) Required for this Phase","-")</f>
        <v>-</v>
      </c>
      <c r="I183" s="5" t="str">
        <f>IF(Resource3_Name&lt;&gt;"","FTE "&amp;Resource3_Name&amp;"(s) Required for this Phase","-")</f>
        <v>-</v>
      </c>
      <c r="J183" s="5" t="str">
        <f>IF(Resource4_Name&lt;&gt;"","FTE "&amp;Resource4_Name&amp;"(s) Required for this Phase","-")</f>
        <v>-</v>
      </c>
      <c r="K183" s="5" t="str">
        <f>IF(Resource5_Name&lt;&gt;"","FTE "&amp;Resource5_Name&amp;"(s) Required for this Phase","-")</f>
        <v>-</v>
      </c>
      <c r="L183" s="5" t="str">
        <f>IF(Resource6_Name&lt;&gt;"","FTE "&amp;Resource6_Name&amp;"(s) Required for this Phase","-")</f>
        <v>-</v>
      </c>
      <c r="M183" s="5" t="str">
        <f>IF(Resource7_Name&lt;&gt;"","FTE "&amp;Resource7_Name&amp;"(s) Required for this Phase","-")</f>
        <v>-</v>
      </c>
      <c r="N183" s="5" t="str">
        <f>IF(Resource8_Name&lt;&gt;"","FTE "&amp;Resource8_Name&amp;"(s) Required for this Phase","-")</f>
        <v>-</v>
      </c>
      <c r="O183" s="5" t="str">
        <f>IF(Resource9_Name&lt;&gt;"","FTE "&amp;Resource9_Name&amp;"(s) Required for this Phase","-")</f>
        <v>-</v>
      </c>
      <c r="P183" s="5" t="str">
        <f>IF(Resource10_Name&lt;&gt;"","FTE "&amp;Resource10_Name&amp;"(s) Required for this Phase","-")</f>
        <v>-</v>
      </c>
    </row>
    <row r="184" spans="1:16" ht="19" customHeight="1">
      <c r="A184" s="149">
        <v>19</v>
      </c>
      <c r="B184" s="150"/>
      <c r="C184" s="153"/>
      <c r="D184" s="28">
        <v>1</v>
      </c>
      <c r="E184" s="120"/>
      <c r="F184" s="70"/>
      <c r="G184" s="71"/>
      <c r="H184" s="71"/>
      <c r="I184" s="71"/>
      <c r="J184" s="71"/>
      <c r="K184" s="71"/>
      <c r="L184" s="71"/>
      <c r="M184" s="71"/>
      <c r="N184" s="71"/>
      <c r="O184" s="71"/>
      <c r="P184" s="72"/>
    </row>
    <row r="185" spans="1:16" ht="19" customHeight="1">
      <c r="A185" s="149"/>
      <c r="B185" s="151"/>
      <c r="C185" s="154"/>
      <c r="D185" s="28">
        <v>2</v>
      </c>
      <c r="E185" s="121"/>
      <c r="F185" s="73"/>
      <c r="G185" s="74"/>
      <c r="H185" s="74"/>
      <c r="I185" s="74"/>
      <c r="J185" s="74"/>
      <c r="K185" s="74"/>
      <c r="L185" s="74"/>
      <c r="M185" s="74"/>
      <c r="N185" s="74"/>
      <c r="O185" s="74"/>
      <c r="P185" s="75"/>
    </row>
    <row r="186" spans="1:16" ht="19" customHeight="1">
      <c r="A186" s="149"/>
      <c r="B186" s="151"/>
      <c r="C186" s="154"/>
      <c r="D186" s="28">
        <v>3</v>
      </c>
      <c r="E186" s="121"/>
      <c r="F186" s="73"/>
      <c r="G186" s="74"/>
      <c r="H186" s="74"/>
      <c r="I186" s="74"/>
      <c r="J186" s="74"/>
      <c r="K186" s="74"/>
      <c r="L186" s="74"/>
      <c r="M186" s="74"/>
      <c r="N186" s="74"/>
      <c r="O186" s="74"/>
      <c r="P186" s="75"/>
    </row>
    <row r="187" spans="1:16" ht="19" customHeight="1">
      <c r="A187" s="149"/>
      <c r="B187" s="151"/>
      <c r="C187" s="154"/>
      <c r="D187" s="28">
        <v>4</v>
      </c>
      <c r="E187" s="121"/>
      <c r="F187" s="73"/>
      <c r="G187" s="74"/>
      <c r="H187" s="74"/>
      <c r="I187" s="74"/>
      <c r="J187" s="74"/>
      <c r="K187" s="74"/>
      <c r="L187" s="74"/>
      <c r="M187" s="74"/>
      <c r="N187" s="74"/>
      <c r="O187" s="74"/>
      <c r="P187" s="75"/>
    </row>
    <row r="188" spans="1:16" ht="19" customHeight="1">
      <c r="A188" s="149"/>
      <c r="B188" s="152"/>
      <c r="C188" s="155"/>
      <c r="D188" s="28">
        <v>5</v>
      </c>
      <c r="E188" s="122"/>
      <c r="F188" s="77"/>
      <c r="G188" s="78"/>
      <c r="H188" s="78"/>
      <c r="I188" s="78"/>
      <c r="J188" s="78"/>
      <c r="K188" s="78"/>
      <c r="L188" s="78"/>
      <c r="M188" s="78"/>
      <c r="N188" s="78"/>
      <c r="O188" s="78"/>
      <c r="P188" s="79"/>
    </row>
    <row r="189" spans="1:16" ht="19" customHeight="1">
      <c r="F189" s="10">
        <f>SUM(F184:F188)</f>
        <v>0</v>
      </c>
    </row>
    <row r="190" spans="1:16" ht="19" hidden="1" customHeight="1">
      <c r="F190" s="123"/>
    </row>
    <row r="192" spans="1:16" s="13" customFormat="1" ht="38" customHeight="1">
      <c r="A192" s="11"/>
      <c r="B192" s="12"/>
      <c r="C192" s="11"/>
      <c r="D192" s="146" t="s">
        <v>10</v>
      </c>
      <c r="E192" s="147"/>
      <c r="F192" s="147"/>
      <c r="G192" s="147"/>
      <c r="H192" s="147"/>
      <c r="I192" s="147"/>
      <c r="J192" s="147"/>
      <c r="K192" s="147"/>
      <c r="L192" s="147"/>
      <c r="M192" s="147"/>
      <c r="N192" s="147"/>
      <c r="O192" s="147"/>
      <c r="P192" s="148"/>
    </row>
    <row r="193" spans="1:16" s="4" customFormat="1" ht="65">
      <c r="A193" s="5" t="s">
        <v>33</v>
      </c>
      <c r="B193" s="6" t="s">
        <v>11</v>
      </c>
      <c r="C193" s="9" t="s">
        <v>32</v>
      </c>
      <c r="D193" s="5" t="s">
        <v>33</v>
      </c>
      <c r="E193" s="6" t="s">
        <v>12</v>
      </c>
      <c r="F193" s="7" t="s">
        <v>13</v>
      </c>
      <c r="G193" s="5" t="str">
        <f>IF(Resource1_Name&lt;&gt;"","FTE "&amp;Resource1_Name&amp;"(s) Required for this Phase","-")</f>
        <v>-</v>
      </c>
      <c r="H193" s="5" t="str">
        <f>IF(Resource2_Name&lt;&gt;"","FTE "&amp;Resource2_Name&amp;"(s) Required for this Phase","-")</f>
        <v>-</v>
      </c>
      <c r="I193" s="5" t="str">
        <f>IF(Resource3_Name&lt;&gt;"","FTE "&amp;Resource3_Name&amp;"(s) Required for this Phase","-")</f>
        <v>-</v>
      </c>
      <c r="J193" s="5" t="str">
        <f>IF(Resource4_Name&lt;&gt;"","FTE "&amp;Resource4_Name&amp;"(s) Required for this Phase","-")</f>
        <v>-</v>
      </c>
      <c r="K193" s="5" t="str">
        <f>IF(Resource5_Name&lt;&gt;"","FTE "&amp;Resource5_Name&amp;"(s) Required for this Phase","-")</f>
        <v>-</v>
      </c>
      <c r="L193" s="5" t="str">
        <f>IF(Resource6_Name&lt;&gt;"","FTE "&amp;Resource6_Name&amp;"(s) Required for this Phase","-")</f>
        <v>-</v>
      </c>
      <c r="M193" s="5" t="str">
        <f>IF(Resource7_Name&lt;&gt;"","FTE "&amp;Resource7_Name&amp;"(s) Required for this Phase","-")</f>
        <v>-</v>
      </c>
      <c r="N193" s="5" t="str">
        <f>IF(Resource8_Name&lt;&gt;"","FTE "&amp;Resource8_Name&amp;"(s) Required for this Phase","-")</f>
        <v>-</v>
      </c>
      <c r="O193" s="5" t="str">
        <f>IF(Resource9_Name&lt;&gt;"","FTE "&amp;Resource9_Name&amp;"(s) Required for this Phase","-")</f>
        <v>-</v>
      </c>
      <c r="P193" s="5" t="str">
        <f>IF(Resource10_Name&lt;&gt;"","FTE "&amp;Resource10_Name&amp;"(s) Required for this Phase","-")</f>
        <v>-</v>
      </c>
    </row>
    <row r="194" spans="1:16" ht="19" customHeight="1">
      <c r="A194" s="149">
        <v>20</v>
      </c>
      <c r="B194" s="150"/>
      <c r="C194" s="153"/>
      <c r="D194" s="28">
        <v>1</v>
      </c>
      <c r="E194" s="120"/>
      <c r="F194" s="70"/>
      <c r="G194" s="71"/>
      <c r="H194" s="71"/>
      <c r="I194" s="71"/>
      <c r="J194" s="71"/>
      <c r="K194" s="71"/>
      <c r="L194" s="71"/>
      <c r="M194" s="71"/>
      <c r="N194" s="71"/>
      <c r="O194" s="71"/>
      <c r="P194" s="72"/>
    </row>
    <row r="195" spans="1:16" ht="19" customHeight="1">
      <c r="A195" s="149"/>
      <c r="B195" s="151"/>
      <c r="C195" s="154"/>
      <c r="D195" s="28">
        <v>2</v>
      </c>
      <c r="E195" s="121"/>
      <c r="F195" s="73"/>
      <c r="G195" s="74"/>
      <c r="H195" s="74"/>
      <c r="I195" s="74"/>
      <c r="J195" s="74"/>
      <c r="K195" s="74"/>
      <c r="L195" s="74"/>
      <c r="M195" s="74"/>
      <c r="N195" s="74"/>
      <c r="O195" s="74"/>
      <c r="P195" s="75"/>
    </row>
    <row r="196" spans="1:16" ht="19" customHeight="1">
      <c r="A196" s="149"/>
      <c r="B196" s="151"/>
      <c r="C196" s="154"/>
      <c r="D196" s="28">
        <v>3</v>
      </c>
      <c r="E196" s="121"/>
      <c r="F196" s="73"/>
      <c r="G196" s="74"/>
      <c r="H196" s="74"/>
      <c r="I196" s="74"/>
      <c r="J196" s="74"/>
      <c r="K196" s="74"/>
      <c r="L196" s="74"/>
      <c r="M196" s="74"/>
      <c r="N196" s="74"/>
      <c r="O196" s="74"/>
      <c r="P196" s="75"/>
    </row>
    <row r="197" spans="1:16" ht="19" customHeight="1">
      <c r="A197" s="149"/>
      <c r="B197" s="151"/>
      <c r="C197" s="154"/>
      <c r="D197" s="28">
        <v>4</v>
      </c>
      <c r="E197" s="121"/>
      <c r="F197" s="73"/>
      <c r="G197" s="74"/>
      <c r="H197" s="74"/>
      <c r="I197" s="74"/>
      <c r="J197" s="74"/>
      <c r="K197" s="74"/>
      <c r="L197" s="74"/>
      <c r="M197" s="74"/>
      <c r="N197" s="74"/>
      <c r="O197" s="74"/>
      <c r="P197" s="75"/>
    </row>
    <row r="198" spans="1:16" ht="19" customHeight="1">
      <c r="A198" s="149"/>
      <c r="B198" s="152"/>
      <c r="C198" s="155"/>
      <c r="D198" s="28">
        <v>5</v>
      </c>
      <c r="E198" s="122"/>
      <c r="F198" s="77"/>
      <c r="G198" s="78"/>
      <c r="H198" s="78"/>
      <c r="I198" s="78"/>
      <c r="J198" s="78"/>
      <c r="K198" s="78"/>
      <c r="L198" s="78"/>
      <c r="M198" s="78"/>
      <c r="N198" s="78"/>
      <c r="O198" s="78"/>
      <c r="P198" s="79"/>
    </row>
    <row r="199" spans="1:16" ht="19" customHeight="1">
      <c r="F199" s="10">
        <f>SUM(F194:F198)</f>
        <v>0</v>
      </c>
    </row>
    <row r="200" spans="1:16" ht="19" hidden="1" customHeight="1">
      <c r="F200" s="123"/>
    </row>
    <row r="202" spans="1:16" s="13" customFormat="1" ht="38" customHeight="1">
      <c r="A202" s="11"/>
      <c r="B202" s="12"/>
      <c r="C202" s="11"/>
      <c r="D202" s="146" t="s">
        <v>10</v>
      </c>
      <c r="E202" s="147"/>
      <c r="F202" s="147"/>
      <c r="G202" s="147"/>
      <c r="H202" s="147"/>
      <c r="I202" s="147"/>
      <c r="J202" s="147"/>
      <c r="K202" s="147"/>
      <c r="L202" s="147"/>
      <c r="M202" s="147"/>
      <c r="N202" s="147"/>
      <c r="O202" s="147"/>
      <c r="P202" s="148"/>
    </row>
    <row r="203" spans="1:16" s="4" customFormat="1" ht="65">
      <c r="A203" s="5" t="s">
        <v>33</v>
      </c>
      <c r="B203" s="6" t="s">
        <v>11</v>
      </c>
      <c r="C203" s="9" t="s">
        <v>32</v>
      </c>
      <c r="D203" s="5" t="s">
        <v>33</v>
      </c>
      <c r="E203" s="6" t="s">
        <v>12</v>
      </c>
      <c r="F203" s="7" t="s">
        <v>13</v>
      </c>
      <c r="G203" s="5" t="str">
        <f>IF(Resource1_Name&lt;&gt;"","FTE "&amp;Resource1_Name&amp;"(s) Required for this Phase","-")</f>
        <v>-</v>
      </c>
      <c r="H203" s="5" t="str">
        <f>IF(Resource2_Name&lt;&gt;"","FTE "&amp;Resource2_Name&amp;"(s) Required for this Phase","-")</f>
        <v>-</v>
      </c>
      <c r="I203" s="5" t="str">
        <f>IF(Resource3_Name&lt;&gt;"","FTE "&amp;Resource3_Name&amp;"(s) Required for this Phase","-")</f>
        <v>-</v>
      </c>
      <c r="J203" s="5" t="str">
        <f>IF(Resource4_Name&lt;&gt;"","FTE "&amp;Resource4_Name&amp;"(s) Required for this Phase","-")</f>
        <v>-</v>
      </c>
      <c r="K203" s="5" t="str">
        <f>IF(Resource5_Name&lt;&gt;"","FTE "&amp;Resource5_Name&amp;"(s) Required for this Phase","-")</f>
        <v>-</v>
      </c>
      <c r="L203" s="5" t="str">
        <f>IF(Resource6_Name&lt;&gt;"","FTE "&amp;Resource6_Name&amp;"(s) Required for this Phase","-")</f>
        <v>-</v>
      </c>
      <c r="M203" s="5" t="str">
        <f>IF(Resource7_Name&lt;&gt;"","FTE "&amp;Resource7_Name&amp;"(s) Required for this Phase","-")</f>
        <v>-</v>
      </c>
      <c r="N203" s="5" t="str">
        <f>IF(Resource8_Name&lt;&gt;"","FTE "&amp;Resource8_Name&amp;"(s) Required for this Phase","-")</f>
        <v>-</v>
      </c>
      <c r="O203" s="5" t="str">
        <f>IF(Resource9_Name&lt;&gt;"","FTE "&amp;Resource9_Name&amp;"(s) Required for this Phase","-")</f>
        <v>-</v>
      </c>
      <c r="P203" s="5" t="str">
        <f>IF(Resource10_Name&lt;&gt;"","FTE "&amp;Resource10_Name&amp;"(s) Required for this Phase","-")</f>
        <v>-</v>
      </c>
    </row>
    <row r="204" spans="1:16" ht="19" customHeight="1">
      <c r="A204" s="149">
        <v>21</v>
      </c>
      <c r="B204" s="150"/>
      <c r="C204" s="153"/>
      <c r="D204" s="28">
        <v>1</v>
      </c>
      <c r="E204" s="120"/>
      <c r="F204" s="70"/>
      <c r="G204" s="71"/>
      <c r="H204" s="71"/>
      <c r="I204" s="71"/>
      <c r="J204" s="71"/>
      <c r="K204" s="71"/>
      <c r="L204" s="71"/>
      <c r="M204" s="71"/>
      <c r="N204" s="71"/>
      <c r="O204" s="71"/>
      <c r="P204" s="72"/>
    </row>
    <row r="205" spans="1:16" ht="19" customHeight="1">
      <c r="A205" s="149"/>
      <c r="B205" s="151"/>
      <c r="C205" s="154"/>
      <c r="D205" s="28">
        <v>2</v>
      </c>
      <c r="E205" s="121"/>
      <c r="F205" s="73"/>
      <c r="G205" s="74"/>
      <c r="H205" s="74"/>
      <c r="I205" s="74"/>
      <c r="J205" s="74"/>
      <c r="K205" s="74"/>
      <c r="L205" s="74"/>
      <c r="M205" s="74"/>
      <c r="N205" s="74"/>
      <c r="O205" s="74"/>
      <c r="P205" s="75"/>
    </row>
    <row r="206" spans="1:16" ht="19" customHeight="1">
      <c r="A206" s="149"/>
      <c r="B206" s="151"/>
      <c r="C206" s="154"/>
      <c r="D206" s="28">
        <v>3</v>
      </c>
      <c r="E206" s="121"/>
      <c r="F206" s="73"/>
      <c r="G206" s="74"/>
      <c r="H206" s="74"/>
      <c r="I206" s="74"/>
      <c r="J206" s="74"/>
      <c r="K206" s="74"/>
      <c r="L206" s="74"/>
      <c r="M206" s="74"/>
      <c r="N206" s="74"/>
      <c r="O206" s="74"/>
      <c r="P206" s="75"/>
    </row>
    <row r="207" spans="1:16" ht="19" customHeight="1">
      <c r="A207" s="149"/>
      <c r="B207" s="151"/>
      <c r="C207" s="154"/>
      <c r="D207" s="28">
        <v>4</v>
      </c>
      <c r="E207" s="121"/>
      <c r="F207" s="73"/>
      <c r="G207" s="74"/>
      <c r="H207" s="74"/>
      <c r="I207" s="74"/>
      <c r="J207" s="74"/>
      <c r="K207" s="74"/>
      <c r="L207" s="74"/>
      <c r="M207" s="74"/>
      <c r="N207" s="74"/>
      <c r="O207" s="74"/>
      <c r="P207" s="75"/>
    </row>
    <row r="208" spans="1:16" ht="19" customHeight="1">
      <c r="A208" s="149"/>
      <c r="B208" s="152"/>
      <c r="C208" s="155"/>
      <c r="D208" s="28">
        <v>5</v>
      </c>
      <c r="E208" s="122"/>
      <c r="F208" s="77"/>
      <c r="G208" s="78"/>
      <c r="H208" s="78"/>
      <c r="I208" s="78"/>
      <c r="J208" s="78"/>
      <c r="K208" s="78"/>
      <c r="L208" s="78"/>
      <c r="M208" s="78"/>
      <c r="N208" s="78"/>
      <c r="O208" s="78"/>
      <c r="P208" s="79"/>
    </row>
    <row r="209" spans="1:16" ht="19" customHeight="1">
      <c r="F209" s="10">
        <f>SUM(F204:F208)</f>
        <v>0</v>
      </c>
    </row>
    <row r="210" spans="1:16" ht="19" hidden="1" customHeight="1">
      <c r="F210" s="123"/>
    </row>
    <row r="212" spans="1:16" s="13" customFormat="1" ht="38" customHeight="1">
      <c r="A212" s="11"/>
      <c r="B212" s="12"/>
      <c r="C212" s="11"/>
      <c r="D212" s="146" t="s">
        <v>10</v>
      </c>
      <c r="E212" s="147"/>
      <c r="F212" s="147"/>
      <c r="G212" s="147"/>
      <c r="H212" s="147"/>
      <c r="I212" s="147"/>
      <c r="J212" s="147"/>
      <c r="K212" s="147"/>
      <c r="L212" s="147"/>
      <c r="M212" s="147"/>
      <c r="N212" s="147"/>
      <c r="O212" s="147"/>
      <c r="P212" s="148"/>
    </row>
    <row r="213" spans="1:16" s="4" customFormat="1" ht="65">
      <c r="A213" s="5" t="s">
        <v>33</v>
      </c>
      <c r="B213" s="6" t="s">
        <v>11</v>
      </c>
      <c r="C213" s="9" t="s">
        <v>32</v>
      </c>
      <c r="D213" s="5" t="s">
        <v>33</v>
      </c>
      <c r="E213" s="6" t="s">
        <v>12</v>
      </c>
      <c r="F213" s="7" t="s">
        <v>13</v>
      </c>
      <c r="G213" s="5" t="str">
        <f>IF(Resource1_Name&lt;&gt;"","FTE "&amp;Resource1_Name&amp;"(s) Required for this Phase","-")</f>
        <v>-</v>
      </c>
      <c r="H213" s="5" t="str">
        <f>IF(Resource2_Name&lt;&gt;"","FTE "&amp;Resource2_Name&amp;"(s) Required for this Phase","-")</f>
        <v>-</v>
      </c>
      <c r="I213" s="5" t="str">
        <f>IF(Resource3_Name&lt;&gt;"","FTE "&amp;Resource3_Name&amp;"(s) Required for this Phase","-")</f>
        <v>-</v>
      </c>
      <c r="J213" s="5" t="str">
        <f>IF(Resource4_Name&lt;&gt;"","FTE "&amp;Resource4_Name&amp;"(s) Required for this Phase","-")</f>
        <v>-</v>
      </c>
      <c r="K213" s="5" t="str">
        <f>IF(Resource5_Name&lt;&gt;"","FTE "&amp;Resource5_Name&amp;"(s) Required for this Phase","-")</f>
        <v>-</v>
      </c>
      <c r="L213" s="5" t="str">
        <f>IF(Resource6_Name&lt;&gt;"","FTE "&amp;Resource6_Name&amp;"(s) Required for this Phase","-")</f>
        <v>-</v>
      </c>
      <c r="M213" s="5" t="str">
        <f>IF(Resource7_Name&lt;&gt;"","FTE "&amp;Resource7_Name&amp;"(s) Required for this Phase","-")</f>
        <v>-</v>
      </c>
      <c r="N213" s="5" t="str">
        <f>IF(Resource8_Name&lt;&gt;"","FTE "&amp;Resource8_Name&amp;"(s) Required for this Phase","-")</f>
        <v>-</v>
      </c>
      <c r="O213" s="5" t="str">
        <f>IF(Resource9_Name&lt;&gt;"","FTE "&amp;Resource9_Name&amp;"(s) Required for this Phase","-")</f>
        <v>-</v>
      </c>
      <c r="P213" s="5" t="str">
        <f>IF(Resource10_Name&lt;&gt;"","FTE "&amp;Resource10_Name&amp;"(s) Required for this Phase","-")</f>
        <v>-</v>
      </c>
    </row>
    <row r="214" spans="1:16" ht="19" customHeight="1">
      <c r="A214" s="149">
        <v>22</v>
      </c>
      <c r="B214" s="150"/>
      <c r="C214" s="153"/>
      <c r="D214" s="28">
        <v>1</v>
      </c>
      <c r="E214" s="120"/>
      <c r="F214" s="70"/>
      <c r="G214" s="71"/>
      <c r="H214" s="71"/>
      <c r="I214" s="71"/>
      <c r="J214" s="71"/>
      <c r="K214" s="71"/>
      <c r="L214" s="71"/>
      <c r="M214" s="71"/>
      <c r="N214" s="71"/>
      <c r="O214" s="71"/>
      <c r="P214" s="72"/>
    </row>
    <row r="215" spans="1:16" ht="19" customHeight="1">
      <c r="A215" s="149"/>
      <c r="B215" s="151"/>
      <c r="C215" s="154"/>
      <c r="D215" s="28">
        <v>2</v>
      </c>
      <c r="E215" s="121"/>
      <c r="F215" s="73"/>
      <c r="G215" s="74"/>
      <c r="H215" s="74"/>
      <c r="I215" s="74"/>
      <c r="J215" s="74"/>
      <c r="K215" s="74"/>
      <c r="L215" s="74"/>
      <c r="M215" s="74"/>
      <c r="N215" s="74"/>
      <c r="O215" s="74"/>
      <c r="P215" s="75"/>
    </row>
    <row r="216" spans="1:16" ht="19" customHeight="1">
      <c r="A216" s="149"/>
      <c r="B216" s="151"/>
      <c r="C216" s="154"/>
      <c r="D216" s="28">
        <v>3</v>
      </c>
      <c r="E216" s="121"/>
      <c r="F216" s="73"/>
      <c r="G216" s="74"/>
      <c r="H216" s="74"/>
      <c r="I216" s="74"/>
      <c r="J216" s="74"/>
      <c r="K216" s="74"/>
      <c r="L216" s="74"/>
      <c r="M216" s="74"/>
      <c r="N216" s="74"/>
      <c r="O216" s="74"/>
      <c r="P216" s="75"/>
    </row>
    <row r="217" spans="1:16" ht="19" customHeight="1">
      <c r="A217" s="149"/>
      <c r="B217" s="151"/>
      <c r="C217" s="154"/>
      <c r="D217" s="28">
        <v>4</v>
      </c>
      <c r="E217" s="121"/>
      <c r="F217" s="73"/>
      <c r="G217" s="74"/>
      <c r="H217" s="74"/>
      <c r="I217" s="74"/>
      <c r="J217" s="74"/>
      <c r="K217" s="74"/>
      <c r="L217" s="74"/>
      <c r="M217" s="74"/>
      <c r="N217" s="74"/>
      <c r="O217" s="74"/>
      <c r="P217" s="75"/>
    </row>
    <row r="218" spans="1:16" ht="19" customHeight="1">
      <c r="A218" s="149"/>
      <c r="B218" s="152"/>
      <c r="C218" s="155"/>
      <c r="D218" s="28">
        <v>5</v>
      </c>
      <c r="E218" s="122"/>
      <c r="F218" s="77"/>
      <c r="G218" s="78"/>
      <c r="H218" s="78"/>
      <c r="I218" s="78"/>
      <c r="J218" s="78"/>
      <c r="K218" s="78"/>
      <c r="L218" s="78"/>
      <c r="M218" s="78"/>
      <c r="N218" s="78"/>
      <c r="O218" s="78"/>
      <c r="P218" s="79"/>
    </row>
    <row r="219" spans="1:16" ht="19" customHeight="1">
      <c r="F219" s="10">
        <f>SUM(F214:F218)</f>
        <v>0</v>
      </c>
    </row>
    <row r="220" spans="1:16" ht="19" hidden="1" customHeight="1">
      <c r="F220" s="123"/>
    </row>
    <row r="222" spans="1:16" s="13" customFormat="1" ht="38" customHeight="1">
      <c r="A222" s="11"/>
      <c r="B222" s="12"/>
      <c r="C222" s="11"/>
      <c r="D222" s="146" t="s">
        <v>10</v>
      </c>
      <c r="E222" s="147"/>
      <c r="F222" s="147"/>
      <c r="G222" s="147"/>
      <c r="H222" s="147"/>
      <c r="I222" s="147"/>
      <c r="J222" s="147"/>
      <c r="K222" s="147"/>
      <c r="L222" s="147"/>
      <c r="M222" s="147"/>
      <c r="N222" s="147"/>
      <c r="O222" s="147"/>
      <c r="P222" s="148"/>
    </row>
    <row r="223" spans="1:16" s="4" customFormat="1" ht="65">
      <c r="A223" s="5" t="s">
        <v>33</v>
      </c>
      <c r="B223" s="6" t="s">
        <v>11</v>
      </c>
      <c r="C223" s="9" t="s">
        <v>32</v>
      </c>
      <c r="D223" s="5" t="s">
        <v>33</v>
      </c>
      <c r="E223" s="6" t="s">
        <v>12</v>
      </c>
      <c r="F223" s="7" t="s">
        <v>13</v>
      </c>
      <c r="G223" s="5" t="str">
        <f>IF(Resource1_Name&lt;&gt;"","FTE "&amp;Resource1_Name&amp;"(s) Required for this Phase","-")</f>
        <v>-</v>
      </c>
      <c r="H223" s="5" t="str">
        <f>IF(Resource2_Name&lt;&gt;"","FTE "&amp;Resource2_Name&amp;"(s) Required for this Phase","-")</f>
        <v>-</v>
      </c>
      <c r="I223" s="5" t="str">
        <f>IF(Resource3_Name&lt;&gt;"","FTE "&amp;Resource3_Name&amp;"(s) Required for this Phase","-")</f>
        <v>-</v>
      </c>
      <c r="J223" s="5" t="str">
        <f>IF(Resource4_Name&lt;&gt;"","FTE "&amp;Resource4_Name&amp;"(s) Required for this Phase","-")</f>
        <v>-</v>
      </c>
      <c r="K223" s="5" t="str">
        <f>IF(Resource5_Name&lt;&gt;"","FTE "&amp;Resource5_Name&amp;"(s) Required for this Phase","-")</f>
        <v>-</v>
      </c>
      <c r="L223" s="5" t="str">
        <f>IF(Resource6_Name&lt;&gt;"","FTE "&amp;Resource6_Name&amp;"(s) Required for this Phase","-")</f>
        <v>-</v>
      </c>
      <c r="M223" s="5" t="str">
        <f>IF(Resource7_Name&lt;&gt;"","FTE "&amp;Resource7_Name&amp;"(s) Required for this Phase","-")</f>
        <v>-</v>
      </c>
      <c r="N223" s="5" t="str">
        <f>IF(Resource8_Name&lt;&gt;"","FTE "&amp;Resource8_Name&amp;"(s) Required for this Phase","-")</f>
        <v>-</v>
      </c>
      <c r="O223" s="5" t="str">
        <f>IF(Resource9_Name&lt;&gt;"","FTE "&amp;Resource9_Name&amp;"(s) Required for this Phase","-")</f>
        <v>-</v>
      </c>
      <c r="P223" s="5" t="str">
        <f>IF(Resource10_Name&lt;&gt;"","FTE "&amp;Resource10_Name&amp;"(s) Required for this Phase","-")</f>
        <v>-</v>
      </c>
    </row>
    <row r="224" spans="1:16" ht="19" customHeight="1">
      <c r="A224" s="149">
        <v>23</v>
      </c>
      <c r="B224" s="150"/>
      <c r="C224" s="153"/>
      <c r="D224" s="28">
        <v>1</v>
      </c>
      <c r="E224" s="120"/>
      <c r="F224" s="70"/>
      <c r="G224" s="71"/>
      <c r="H224" s="71"/>
      <c r="I224" s="71"/>
      <c r="J224" s="71"/>
      <c r="K224" s="71"/>
      <c r="L224" s="71"/>
      <c r="M224" s="71"/>
      <c r="N224" s="71"/>
      <c r="O224" s="71"/>
      <c r="P224" s="72"/>
    </row>
    <row r="225" spans="1:16" ht="19" customHeight="1">
      <c r="A225" s="149"/>
      <c r="B225" s="151"/>
      <c r="C225" s="154"/>
      <c r="D225" s="28">
        <v>2</v>
      </c>
      <c r="E225" s="121"/>
      <c r="F225" s="73"/>
      <c r="G225" s="74"/>
      <c r="H225" s="74"/>
      <c r="I225" s="74"/>
      <c r="J225" s="74"/>
      <c r="K225" s="74"/>
      <c r="L225" s="74"/>
      <c r="M225" s="74"/>
      <c r="N225" s="74"/>
      <c r="O225" s="74"/>
      <c r="P225" s="75"/>
    </row>
    <row r="226" spans="1:16" ht="19" customHeight="1">
      <c r="A226" s="149"/>
      <c r="B226" s="151"/>
      <c r="C226" s="154"/>
      <c r="D226" s="28">
        <v>3</v>
      </c>
      <c r="E226" s="121"/>
      <c r="F226" s="73"/>
      <c r="G226" s="74"/>
      <c r="H226" s="74"/>
      <c r="I226" s="74"/>
      <c r="J226" s="74"/>
      <c r="K226" s="74"/>
      <c r="L226" s="74"/>
      <c r="M226" s="74"/>
      <c r="N226" s="74"/>
      <c r="O226" s="74"/>
      <c r="P226" s="75"/>
    </row>
    <row r="227" spans="1:16" ht="19" customHeight="1">
      <c r="A227" s="149"/>
      <c r="B227" s="151"/>
      <c r="C227" s="154"/>
      <c r="D227" s="28">
        <v>4</v>
      </c>
      <c r="E227" s="121"/>
      <c r="F227" s="73"/>
      <c r="G227" s="74"/>
      <c r="H227" s="74"/>
      <c r="I227" s="74"/>
      <c r="J227" s="74"/>
      <c r="K227" s="74"/>
      <c r="L227" s="74"/>
      <c r="M227" s="74"/>
      <c r="N227" s="74"/>
      <c r="O227" s="74"/>
      <c r="P227" s="75"/>
    </row>
    <row r="228" spans="1:16" ht="19" customHeight="1">
      <c r="A228" s="149"/>
      <c r="B228" s="152"/>
      <c r="C228" s="155"/>
      <c r="D228" s="28">
        <v>5</v>
      </c>
      <c r="E228" s="122"/>
      <c r="F228" s="77"/>
      <c r="G228" s="78"/>
      <c r="H228" s="78"/>
      <c r="I228" s="78"/>
      <c r="J228" s="78"/>
      <c r="K228" s="78"/>
      <c r="L228" s="78"/>
      <c r="M228" s="78"/>
      <c r="N228" s="78"/>
      <c r="O228" s="78"/>
      <c r="P228" s="79"/>
    </row>
    <row r="229" spans="1:16" ht="19" customHeight="1">
      <c r="F229" s="10">
        <f>SUM(F224:F228)</f>
        <v>0</v>
      </c>
    </row>
    <row r="230" spans="1:16" ht="19" hidden="1" customHeight="1">
      <c r="F230" s="123"/>
    </row>
    <row r="232" spans="1:16" s="13" customFormat="1" ht="38" customHeight="1">
      <c r="A232" s="11"/>
      <c r="B232" s="12"/>
      <c r="C232" s="11"/>
      <c r="D232" s="146" t="s">
        <v>10</v>
      </c>
      <c r="E232" s="147"/>
      <c r="F232" s="147"/>
      <c r="G232" s="147"/>
      <c r="H232" s="147"/>
      <c r="I232" s="147"/>
      <c r="J232" s="147"/>
      <c r="K232" s="147"/>
      <c r="L232" s="147"/>
      <c r="M232" s="147"/>
      <c r="N232" s="147"/>
      <c r="O232" s="147"/>
      <c r="P232" s="148"/>
    </row>
    <row r="233" spans="1:16" s="4" customFormat="1" ht="65">
      <c r="A233" s="5" t="s">
        <v>33</v>
      </c>
      <c r="B233" s="6" t="s">
        <v>11</v>
      </c>
      <c r="C233" s="9" t="s">
        <v>32</v>
      </c>
      <c r="D233" s="5" t="s">
        <v>33</v>
      </c>
      <c r="E233" s="6" t="s">
        <v>12</v>
      </c>
      <c r="F233" s="7" t="s">
        <v>13</v>
      </c>
      <c r="G233" s="5" t="str">
        <f>IF(Resource1_Name&lt;&gt;"","FTE "&amp;Resource1_Name&amp;"(s) Required for this Phase","-")</f>
        <v>-</v>
      </c>
      <c r="H233" s="5" t="str">
        <f>IF(Resource2_Name&lt;&gt;"","FTE "&amp;Resource2_Name&amp;"(s) Required for this Phase","-")</f>
        <v>-</v>
      </c>
      <c r="I233" s="5" t="str">
        <f>IF(Resource3_Name&lt;&gt;"","FTE "&amp;Resource3_Name&amp;"(s) Required for this Phase","-")</f>
        <v>-</v>
      </c>
      <c r="J233" s="5" t="str">
        <f>IF(Resource4_Name&lt;&gt;"","FTE "&amp;Resource4_Name&amp;"(s) Required for this Phase","-")</f>
        <v>-</v>
      </c>
      <c r="K233" s="5" t="str">
        <f>IF(Resource5_Name&lt;&gt;"","FTE "&amp;Resource5_Name&amp;"(s) Required for this Phase","-")</f>
        <v>-</v>
      </c>
      <c r="L233" s="5" t="str">
        <f>IF(Resource6_Name&lt;&gt;"","FTE "&amp;Resource6_Name&amp;"(s) Required for this Phase","-")</f>
        <v>-</v>
      </c>
      <c r="M233" s="5" t="str">
        <f>IF(Resource7_Name&lt;&gt;"","FTE "&amp;Resource7_Name&amp;"(s) Required for this Phase","-")</f>
        <v>-</v>
      </c>
      <c r="N233" s="5" t="str">
        <f>IF(Resource8_Name&lt;&gt;"","FTE "&amp;Resource8_Name&amp;"(s) Required for this Phase","-")</f>
        <v>-</v>
      </c>
      <c r="O233" s="5" t="str">
        <f>IF(Resource9_Name&lt;&gt;"","FTE "&amp;Resource9_Name&amp;"(s) Required for this Phase","-")</f>
        <v>-</v>
      </c>
      <c r="P233" s="5" t="str">
        <f>IF(Resource10_Name&lt;&gt;"","FTE "&amp;Resource10_Name&amp;"(s) Required for this Phase","-")</f>
        <v>-</v>
      </c>
    </row>
    <row r="234" spans="1:16" ht="19" customHeight="1">
      <c r="A234" s="149">
        <v>24</v>
      </c>
      <c r="B234" s="150"/>
      <c r="C234" s="153"/>
      <c r="D234" s="28">
        <v>1</v>
      </c>
      <c r="E234" s="120"/>
      <c r="F234" s="70"/>
      <c r="G234" s="71"/>
      <c r="H234" s="71"/>
      <c r="I234" s="71"/>
      <c r="J234" s="71"/>
      <c r="K234" s="71"/>
      <c r="L234" s="71"/>
      <c r="M234" s="71"/>
      <c r="N234" s="71"/>
      <c r="O234" s="71"/>
      <c r="P234" s="72"/>
    </row>
    <row r="235" spans="1:16" ht="19" customHeight="1">
      <c r="A235" s="149"/>
      <c r="B235" s="151"/>
      <c r="C235" s="154"/>
      <c r="D235" s="28">
        <v>2</v>
      </c>
      <c r="E235" s="121"/>
      <c r="F235" s="73"/>
      <c r="G235" s="74"/>
      <c r="H235" s="74"/>
      <c r="I235" s="74"/>
      <c r="J235" s="74"/>
      <c r="K235" s="74"/>
      <c r="L235" s="74"/>
      <c r="M235" s="74"/>
      <c r="N235" s="74"/>
      <c r="O235" s="74"/>
      <c r="P235" s="75"/>
    </row>
    <row r="236" spans="1:16" ht="19" customHeight="1">
      <c r="A236" s="149"/>
      <c r="B236" s="151"/>
      <c r="C236" s="154"/>
      <c r="D236" s="28">
        <v>3</v>
      </c>
      <c r="E236" s="121"/>
      <c r="F236" s="73"/>
      <c r="G236" s="74"/>
      <c r="H236" s="74"/>
      <c r="I236" s="74"/>
      <c r="J236" s="74"/>
      <c r="K236" s="74"/>
      <c r="L236" s="74"/>
      <c r="M236" s="74"/>
      <c r="N236" s="74"/>
      <c r="O236" s="74"/>
      <c r="P236" s="75"/>
    </row>
    <row r="237" spans="1:16" ht="19" customHeight="1">
      <c r="A237" s="149"/>
      <c r="B237" s="151"/>
      <c r="C237" s="154"/>
      <c r="D237" s="28">
        <v>4</v>
      </c>
      <c r="E237" s="121"/>
      <c r="F237" s="73"/>
      <c r="G237" s="74"/>
      <c r="H237" s="74"/>
      <c r="I237" s="74"/>
      <c r="J237" s="74"/>
      <c r="K237" s="74"/>
      <c r="L237" s="74"/>
      <c r="M237" s="74"/>
      <c r="N237" s="74"/>
      <c r="O237" s="74"/>
      <c r="P237" s="75"/>
    </row>
    <row r="238" spans="1:16" ht="19" customHeight="1">
      <c r="A238" s="149"/>
      <c r="B238" s="152"/>
      <c r="C238" s="155"/>
      <c r="D238" s="28">
        <v>5</v>
      </c>
      <c r="E238" s="122"/>
      <c r="F238" s="77"/>
      <c r="G238" s="78"/>
      <c r="H238" s="78"/>
      <c r="I238" s="78"/>
      <c r="J238" s="78"/>
      <c r="K238" s="78"/>
      <c r="L238" s="78"/>
      <c r="M238" s="78"/>
      <c r="N238" s="78"/>
      <c r="O238" s="78"/>
      <c r="P238" s="79"/>
    </row>
    <row r="239" spans="1:16" ht="19" customHeight="1">
      <c r="F239" s="10">
        <f>SUM(F234:F238)</f>
        <v>0</v>
      </c>
    </row>
    <row r="240" spans="1:16" ht="19" hidden="1" customHeight="1">
      <c r="F240" s="123"/>
    </row>
    <row r="242" spans="1:16" s="13" customFormat="1" ht="38" customHeight="1">
      <c r="A242" s="11"/>
      <c r="B242" s="12"/>
      <c r="C242" s="11"/>
      <c r="D242" s="146" t="s">
        <v>10</v>
      </c>
      <c r="E242" s="147"/>
      <c r="F242" s="147"/>
      <c r="G242" s="147"/>
      <c r="H242" s="147"/>
      <c r="I242" s="147"/>
      <c r="J242" s="147"/>
      <c r="K242" s="147"/>
      <c r="L242" s="147"/>
      <c r="M242" s="147"/>
      <c r="N242" s="147"/>
      <c r="O242" s="147"/>
      <c r="P242" s="148"/>
    </row>
    <row r="243" spans="1:16" s="4" customFormat="1" ht="65">
      <c r="A243" s="5" t="s">
        <v>33</v>
      </c>
      <c r="B243" s="6" t="s">
        <v>11</v>
      </c>
      <c r="C243" s="9" t="s">
        <v>32</v>
      </c>
      <c r="D243" s="5" t="s">
        <v>33</v>
      </c>
      <c r="E243" s="6" t="s">
        <v>12</v>
      </c>
      <c r="F243" s="7" t="s">
        <v>13</v>
      </c>
      <c r="G243" s="5" t="str">
        <f>IF(Resource1_Name&lt;&gt;"","FTE "&amp;Resource1_Name&amp;"(s) Required for this Phase","-")</f>
        <v>-</v>
      </c>
      <c r="H243" s="5" t="str">
        <f>IF(Resource2_Name&lt;&gt;"","FTE "&amp;Resource2_Name&amp;"(s) Required for this Phase","-")</f>
        <v>-</v>
      </c>
      <c r="I243" s="5" t="str">
        <f>IF(Resource3_Name&lt;&gt;"","FTE "&amp;Resource3_Name&amp;"(s) Required for this Phase","-")</f>
        <v>-</v>
      </c>
      <c r="J243" s="5" t="str">
        <f>IF(Resource4_Name&lt;&gt;"","FTE "&amp;Resource4_Name&amp;"(s) Required for this Phase","-")</f>
        <v>-</v>
      </c>
      <c r="K243" s="5" t="str">
        <f>IF(Resource5_Name&lt;&gt;"","FTE "&amp;Resource5_Name&amp;"(s) Required for this Phase","-")</f>
        <v>-</v>
      </c>
      <c r="L243" s="5" t="str">
        <f>IF(Resource6_Name&lt;&gt;"","FTE "&amp;Resource6_Name&amp;"(s) Required for this Phase","-")</f>
        <v>-</v>
      </c>
      <c r="M243" s="5" t="str">
        <f>IF(Resource7_Name&lt;&gt;"","FTE "&amp;Resource7_Name&amp;"(s) Required for this Phase","-")</f>
        <v>-</v>
      </c>
      <c r="N243" s="5" t="str">
        <f>IF(Resource8_Name&lt;&gt;"","FTE "&amp;Resource8_Name&amp;"(s) Required for this Phase","-")</f>
        <v>-</v>
      </c>
      <c r="O243" s="5" t="str">
        <f>IF(Resource9_Name&lt;&gt;"","FTE "&amp;Resource9_Name&amp;"(s) Required for this Phase","-")</f>
        <v>-</v>
      </c>
      <c r="P243" s="5" t="str">
        <f>IF(Resource10_Name&lt;&gt;"","FTE "&amp;Resource10_Name&amp;"(s) Required for this Phase","-")</f>
        <v>-</v>
      </c>
    </row>
    <row r="244" spans="1:16" ht="19" customHeight="1">
      <c r="A244" s="149">
        <v>25</v>
      </c>
      <c r="B244" s="150"/>
      <c r="C244" s="153"/>
      <c r="D244" s="28">
        <v>1</v>
      </c>
      <c r="E244" s="120"/>
      <c r="F244" s="70"/>
      <c r="G244" s="71"/>
      <c r="H244" s="71"/>
      <c r="I244" s="71"/>
      <c r="J244" s="71"/>
      <c r="K244" s="71"/>
      <c r="L244" s="71"/>
      <c r="M244" s="71"/>
      <c r="N244" s="71"/>
      <c r="O244" s="71"/>
      <c r="P244" s="72"/>
    </row>
    <row r="245" spans="1:16" ht="19" customHeight="1">
      <c r="A245" s="149"/>
      <c r="B245" s="151"/>
      <c r="C245" s="154"/>
      <c r="D245" s="28">
        <v>2</v>
      </c>
      <c r="E245" s="121"/>
      <c r="F245" s="73"/>
      <c r="G245" s="74"/>
      <c r="H245" s="74"/>
      <c r="I245" s="74"/>
      <c r="J245" s="74"/>
      <c r="K245" s="74"/>
      <c r="L245" s="74"/>
      <c r="M245" s="74"/>
      <c r="N245" s="74"/>
      <c r="O245" s="74"/>
      <c r="P245" s="75"/>
    </row>
    <row r="246" spans="1:16" ht="19" customHeight="1">
      <c r="A246" s="149"/>
      <c r="B246" s="151"/>
      <c r="C246" s="154"/>
      <c r="D246" s="28">
        <v>3</v>
      </c>
      <c r="E246" s="121"/>
      <c r="F246" s="73"/>
      <c r="G246" s="74"/>
      <c r="H246" s="74"/>
      <c r="I246" s="74"/>
      <c r="J246" s="74"/>
      <c r="K246" s="74"/>
      <c r="L246" s="74"/>
      <c r="M246" s="74"/>
      <c r="N246" s="74"/>
      <c r="O246" s="74"/>
      <c r="P246" s="75"/>
    </row>
    <row r="247" spans="1:16" ht="19" customHeight="1">
      <c r="A247" s="149"/>
      <c r="B247" s="151"/>
      <c r="C247" s="154"/>
      <c r="D247" s="28">
        <v>4</v>
      </c>
      <c r="E247" s="121"/>
      <c r="F247" s="73"/>
      <c r="G247" s="74"/>
      <c r="H247" s="74"/>
      <c r="I247" s="74"/>
      <c r="J247" s="74"/>
      <c r="K247" s="74"/>
      <c r="L247" s="74"/>
      <c r="M247" s="74"/>
      <c r="N247" s="74"/>
      <c r="O247" s="74"/>
      <c r="P247" s="75"/>
    </row>
    <row r="248" spans="1:16" ht="19" customHeight="1">
      <c r="A248" s="149"/>
      <c r="B248" s="152"/>
      <c r="C248" s="155"/>
      <c r="D248" s="28">
        <v>5</v>
      </c>
      <c r="E248" s="122"/>
      <c r="F248" s="77"/>
      <c r="G248" s="78"/>
      <c r="H248" s="78"/>
      <c r="I248" s="78"/>
      <c r="J248" s="78"/>
      <c r="K248" s="78"/>
      <c r="L248" s="78"/>
      <c r="M248" s="78"/>
      <c r="N248" s="78"/>
      <c r="O248" s="78"/>
      <c r="P248" s="79"/>
    </row>
    <row r="249" spans="1:16" ht="19" customHeight="1">
      <c r="F249" s="10">
        <f>SUM(F244:F248)</f>
        <v>0</v>
      </c>
    </row>
  </sheetData>
  <sheetCalcPr fullCalcOnLoad="1"/>
  <mergeCells count="104">
    <mergeCell ref="D4:P4"/>
    <mergeCell ref="A6:A10"/>
    <mergeCell ref="B6:B10"/>
    <mergeCell ref="C6:C10"/>
    <mergeCell ref="D13:P13"/>
    <mergeCell ref="A15:A19"/>
    <mergeCell ref="B15:B19"/>
    <mergeCell ref="C15:C19"/>
    <mergeCell ref="D32:P32"/>
    <mergeCell ref="A34:A38"/>
    <mergeCell ref="B34:B38"/>
    <mergeCell ref="C34:C38"/>
    <mergeCell ref="D42:P42"/>
    <mergeCell ref="D22:P22"/>
    <mergeCell ref="A24:A28"/>
    <mergeCell ref="B24:B28"/>
    <mergeCell ref="C24:C28"/>
    <mergeCell ref="D62:P62"/>
    <mergeCell ref="A64:A68"/>
    <mergeCell ref="B64:B68"/>
    <mergeCell ref="C64:C68"/>
    <mergeCell ref="D72:P72"/>
    <mergeCell ref="A44:A48"/>
    <mergeCell ref="B44:B48"/>
    <mergeCell ref="C44:C48"/>
    <mergeCell ref="D52:P52"/>
    <mergeCell ref="A54:A58"/>
    <mergeCell ref="B54:B58"/>
    <mergeCell ref="C54:C58"/>
    <mergeCell ref="D92:P92"/>
    <mergeCell ref="A94:A98"/>
    <mergeCell ref="B94:B98"/>
    <mergeCell ref="C94:C98"/>
    <mergeCell ref="D102:P102"/>
    <mergeCell ref="A74:A78"/>
    <mergeCell ref="B74:B78"/>
    <mergeCell ref="C74:C78"/>
    <mergeCell ref="D82:P82"/>
    <mergeCell ref="A84:A88"/>
    <mergeCell ref="B84:B88"/>
    <mergeCell ref="C84:C88"/>
    <mergeCell ref="D122:P122"/>
    <mergeCell ref="A124:A128"/>
    <mergeCell ref="B124:B128"/>
    <mergeCell ref="C124:C128"/>
    <mergeCell ref="D132:P132"/>
    <mergeCell ref="A104:A108"/>
    <mergeCell ref="B104:B108"/>
    <mergeCell ref="C104:C108"/>
    <mergeCell ref="D112:P112"/>
    <mergeCell ref="A114:A118"/>
    <mergeCell ref="B114:B118"/>
    <mergeCell ref="C114:C118"/>
    <mergeCell ref="D152:P152"/>
    <mergeCell ref="A154:A158"/>
    <mergeCell ref="B154:B158"/>
    <mergeCell ref="C154:C158"/>
    <mergeCell ref="D162:P162"/>
    <mergeCell ref="A134:A138"/>
    <mergeCell ref="B134:B138"/>
    <mergeCell ref="C134:C138"/>
    <mergeCell ref="D142:P142"/>
    <mergeCell ref="A144:A148"/>
    <mergeCell ref="B144:B148"/>
    <mergeCell ref="C144:C148"/>
    <mergeCell ref="A204:A208"/>
    <mergeCell ref="B204:B208"/>
    <mergeCell ref="C204:C208"/>
    <mergeCell ref="D182:P182"/>
    <mergeCell ref="A184:A188"/>
    <mergeCell ref="B184:B188"/>
    <mergeCell ref="C184:C188"/>
    <mergeCell ref="D192:P192"/>
    <mergeCell ref="A164:A168"/>
    <mergeCell ref="B164:B168"/>
    <mergeCell ref="C164:C168"/>
    <mergeCell ref="D172:P172"/>
    <mergeCell ref="A174:A178"/>
    <mergeCell ref="B174:B178"/>
    <mergeCell ref="C174:C178"/>
    <mergeCell ref="A2:P2"/>
    <mergeCell ref="A3:C3"/>
    <mergeCell ref="D3:P3"/>
    <mergeCell ref="A1:P1"/>
    <mergeCell ref="D242:P242"/>
    <mergeCell ref="A244:A248"/>
    <mergeCell ref="B244:B248"/>
    <mergeCell ref="C244:C248"/>
    <mergeCell ref="A224:A228"/>
    <mergeCell ref="B224:B228"/>
    <mergeCell ref="C224:C228"/>
    <mergeCell ref="D232:P232"/>
    <mergeCell ref="A234:A238"/>
    <mergeCell ref="B234:B238"/>
    <mergeCell ref="C234:C238"/>
    <mergeCell ref="D212:P212"/>
    <mergeCell ref="A214:A218"/>
    <mergeCell ref="B214:B218"/>
    <mergeCell ref="C214:C218"/>
    <mergeCell ref="D222:P222"/>
    <mergeCell ref="A194:A198"/>
    <mergeCell ref="B194:B198"/>
    <mergeCell ref="C194:C198"/>
    <mergeCell ref="D202:P202"/>
  </mergeCells>
  <phoneticPr fontId="2" type="noConversion"/>
  <conditionalFormatting sqref="C4:C1048576 A3:C3 A1:A2 B1:P1">
    <cfRule type="cellIs" dxfId="31" priority="0" stopIfTrue="1" operator="equal">
      <formula>"No"</formula>
    </cfRule>
  </conditionalFormatting>
  <dataValidations count="1">
    <dataValidation type="list" allowBlank="1" showInputMessage="1" showErrorMessage="1" sqref="C4:C1048576">
      <formula1>"Yes,No"</formula1>
    </dataValidation>
  </dataValidations>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F77"/>
  <sheetViews>
    <sheetView showGridLines="0" workbookViewId="0">
      <pane ySplit="27" topLeftCell="A28" activePane="bottomLeft" state="frozenSplit"/>
      <selection pane="bottomLeft" activeCell="D28" sqref="D28"/>
    </sheetView>
  </sheetViews>
  <sheetFormatPr baseColWidth="10" defaultRowHeight="13"/>
  <cols>
    <col min="1" max="1" width="4" style="16" customWidth="1"/>
    <col min="2" max="2" width="4.6640625" style="16" hidden="1" customWidth="1"/>
    <col min="3" max="3" width="39.6640625" style="14" customWidth="1"/>
    <col min="4" max="4" width="14.6640625" style="15" customWidth="1"/>
    <col min="5" max="6" width="0" style="15" hidden="1" customWidth="1"/>
    <col min="7" max="58" width="3.33203125" style="15" customWidth="1"/>
    <col min="59" max="16384" width="10.83203125" style="14"/>
  </cols>
  <sheetData>
    <row r="1" spans="1:58" s="27" customFormat="1" ht="41" customHeight="1">
      <c r="A1" s="162" t="s">
        <v>74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row>
    <row r="2" spans="1:58" s="27" customFormat="1" ht="78" customHeight="1">
      <c r="A2" s="160" t="s">
        <v>31</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row>
    <row r="3" spans="1:58" s="27" customFormat="1">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row>
    <row r="4" spans="1:58" s="27" customFormat="1">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row>
    <row r="5" spans="1:58">
      <c r="G5" s="29"/>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1"/>
    </row>
    <row r="6" spans="1:58">
      <c r="G6" s="32"/>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33"/>
    </row>
    <row r="7" spans="1:58">
      <c r="G7" s="32"/>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33"/>
    </row>
    <row r="8" spans="1:58">
      <c r="G8" s="32"/>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33"/>
    </row>
    <row r="9" spans="1:58">
      <c r="G9" s="32"/>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33"/>
    </row>
    <row r="10" spans="1:58">
      <c r="G10" s="32"/>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33"/>
    </row>
    <row r="11" spans="1:58">
      <c r="G11" s="32"/>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33"/>
    </row>
    <row r="12" spans="1:58">
      <c r="G12" s="32"/>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33"/>
    </row>
    <row r="13" spans="1:58">
      <c r="G13" s="32"/>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33"/>
    </row>
    <row r="14" spans="1:58">
      <c r="G14" s="32"/>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33"/>
    </row>
    <row r="15" spans="1:58">
      <c r="G15" s="32"/>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33"/>
    </row>
    <row r="16" spans="1:58">
      <c r="G16" s="32"/>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33"/>
    </row>
    <row r="17" spans="2:58">
      <c r="G17" s="32"/>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33"/>
    </row>
    <row r="18" spans="2:58">
      <c r="G18" s="32"/>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33"/>
    </row>
    <row r="19" spans="2:58">
      <c r="G19" s="32"/>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33"/>
    </row>
    <row r="20" spans="2:58">
      <c r="G20" s="32"/>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33"/>
    </row>
    <row r="21" spans="2:58">
      <c r="G21" s="32"/>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33"/>
    </row>
    <row r="22" spans="2:58">
      <c r="G22" s="32"/>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33"/>
    </row>
    <row r="23" spans="2:58">
      <c r="G23" s="32"/>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33"/>
    </row>
    <row r="24" spans="2:58">
      <c r="G24" s="32"/>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33"/>
    </row>
    <row r="25" spans="2:58">
      <c r="G25" s="34"/>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6"/>
    </row>
    <row r="26" spans="2:58">
      <c r="G26" s="156" t="s">
        <v>101</v>
      </c>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8"/>
    </row>
    <row r="27" spans="2:58">
      <c r="B27" s="40" t="s">
        <v>102</v>
      </c>
      <c r="C27" s="159" t="s">
        <v>39</v>
      </c>
      <c r="D27" s="41" t="s">
        <v>40</v>
      </c>
      <c r="G27" s="37">
        <v>1</v>
      </c>
      <c r="H27" s="38">
        <v>2</v>
      </c>
      <c r="I27" s="38">
        <v>3</v>
      </c>
      <c r="J27" s="38">
        <v>4</v>
      </c>
      <c r="K27" s="38">
        <v>5</v>
      </c>
      <c r="L27" s="38">
        <v>6</v>
      </c>
      <c r="M27" s="38">
        <v>7</v>
      </c>
      <c r="N27" s="38">
        <v>8</v>
      </c>
      <c r="O27" s="38">
        <v>9</v>
      </c>
      <c r="P27" s="38">
        <v>10</v>
      </c>
      <c r="Q27" s="38">
        <v>11</v>
      </c>
      <c r="R27" s="38">
        <v>12</v>
      </c>
      <c r="S27" s="38">
        <v>13</v>
      </c>
      <c r="T27" s="38">
        <v>14</v>
      </c>
      <c r="U27" s="38">
        <v>15</v>
      </c>
      <c r="V27" s="38">
        <v>16</v>
      </c>
      <c r="W27" s="38">
        <v>17</v>
      </c>
      <c r="X27" s="38">
        <v>18</v>
      </c>
      <c r="Y27" s="38">
        <v>19</v>
      </c>
      <c r="Z27" s="38">
        <v>20</v>
      </c>
      <c r="AA27" s="38">
        <v>21</v>
      </c>
      <c r="AB27" s="38">
        <v>22</v>
      </c>
      <c r="AC27" s="38">
        <v>23</v>
      </c>
      <c r="AD27" s="38">
        <v>24</v>
      </c>
      <c r="AE27" s="38">
        <v>25</v>
      </c>
      <c r="AF27" s="38">
        <v>26</v>
      </c>
      <c r="AG27" s="38">
        <v>27</v>
      </c>
      <c r="AH27" s="38">
        <v>28</v>
      </c>
      <c r="AI27" s="38">
        <v>29</v>
      </c>
      <c r="AJ27" s="38">
        <v>30</v>
      </c>
      <c r="AK27" s="38">
        <v>31</v>
      </c>
      <c r="AL27" s="38">
        <v>32</v>
      </c>
      <c r="AM27" s="38">
        <v>33</v>
      </c>
      <c r="AN27" s="38">
        <v>34</v>
      </c>
      <c r="AO27" s="38">
        <v>35</v>
      </c>
      <c r="AP27" s="38">
        <v>36</v>
      </c>
      <c r="AQ27" s="38">
        <v>37</v>
      </c>
      <c r="AR27" s="38">
        <v>38</v>
      </c>
      <c r="AS27" s="38">
        <v>39</v>
      </c>
      <c r="AT27" s="38">
        <v>40</v>
      </c>
      <c r="AU27" s="38">
        <v>41</v>
      </c>
      <c r="AV27" s="38">
        <v>42</v>
      </c>
      <c r="AW27" s="38">
        <v>43</v>
      </c>
      <c r="AX27" s="38">
        <v>44</v>
      </c>
      <c r="AY27" s="38">
        <v>45</v>
      </c>
      <c r="AZ27" s="38">
        <v>46</v>
      </c>
      <c r="BA27" s="38">
        <v>47</v>
      </c>
      <c r="BB27" s="38">
        <v>48</v>
      </c>
      <c r="BC27" s="38">
        <v>49</v>
      </c>
      <c r="BD27" s="38">
        <v>50</v>
      </c>
      <c r="BE27" s="38">
        <v>51</v>
      </c>
      <c r="BF27" s="39">
        <v>52</v>
      </c>
    </row>
    <row r="28" spans="2:58" ht="25" customHeight="1">
      <c r="B28" s="17">
        <v>1</v>
      </c>
      <c r="C28" s="17" t="str">
        <f>IF(Project1_Name&lt;&gt;"",Project1_Name,"")</f>
        <v/>
      </c>
      <c r="D28" s="80"/>
      <c r="E28" s="19">
        <f>B28</f>
        <v>1</v>
      </c>
      <c r="F28" s="19">
        <f>E28+(Project1_Duration-1)</f>
        <v>0</v>
      </c>
      <c r="G28" s="23" t="str">
        <f>IF(AND(Week1&gt;=E28,Week1&lt;=F28),"x","")</f>
        <v/>
      </c>
      <c r="H28" s="24" t="str">
        <f>IF(AND(Week2&gt;=E28,Week2&lt;=F28),"x","")</f>
        <v/>
      </c>
      <c r="I28" s="24" t="str">
        <f>IF(AND(Week3&gt;=E28,Week3&lt;=F28),"x","")</f>
        <v/>
      </c>
      <c r="J28" s="24" t="str">
        <f>IF(AND(Week4&gt;=E28,Week4&lt;=F28),"x","")</f>
        <v/>
      </c>
      <c r="K28" s="24" t="str">
        <f>IF(AND(Week5&gt;=E28,Week5&lt;=F28),"x","")</f>
        <v/>
      </c>
      <c r="L28" s="24" t="str">
        <f>IF(AND(Week6&gt;=E28,Week6&lt;=F28),"x","")</f>
        <v/>
      </c>
      <c r="M28" s="24" t="str">
        <f>IF(AND(Week7&gt;=E28,Week7&lt;=F28),"x","")</f>
        <v/>
      </c>
      <c r="N28" s="24" t="str">
        <f>IF(AND(Week8&gt;=E28,Week8&lt;=F28),"x","")</f>
        <v/>
      </c>
      <c r="O28" s="24" t="str">
        <f>IF(AND(Week9&gt;=E28,Week9&lt;=F28),"x","")</f>
        <v/>
      </c>
      <c r="P28" s="24" t="str">
        <f>IF(AND(Week10&gt;=E28,Week10&lt;=F28),"x","")</f>
        <v/>
      </c>
      <c r="Q28" s="24" t="str">
        <f>IF(AND(Week11&gt;=E28,Week11&lt;=F28),"x","")</f>
        <v/>
      </c>
      <c r="R28" s="24" t="str">
        <f>IF(AND(Week12&gt;=E28,Week12&lt;=F28),"x","")</f>
        <v/>
      </c>
      <c r="S28" s="24" t="str">
        <f>IF(AND(Week13&gt;=E28,Week13&lt;=F28),"x","")</f>
        <v/>
      </c>
      <c r="T28" s="24" t="str">
        <f>IF(AND(Week14&gt;=E28,Week14&lt;=F28),"x","")</f>
        <v/>
      </c>
      <c r="U28" s="24" t="str">
        <f>IF(AND(Week15&gt;=E28,Week15&lt;=F28),"x","")</f>
        <v/>
      </c>
      <c r="V28" s="24" t="str">
        <f>IF(AND(Week16&gt;=E28,Week16&lt;=F28),"x","")</f>
        <v/>
      </c>
      <c r="W28" s="24" t="str">
        <f>IF(AND(Week17&gt;=E28,Week17&lt;=F28),"x","")</f>
        <v/>
      </c>
      <c r="X28" s="24" t="str">
        <f>IF(AND(Week18&gt;=E28,Week18&lt;=F28),"x","")</f>
        <v/>
      </c>
      <c r="Y28" s="24" t="str">
        <f>IF(AND(Week19&gt;=E28,Week19&lt;=F28),"x","")</f>
        <v/>
      </c>
      <c r="Z28" s="24" t="str">
        <f>IF(AND(Week20&gt;=E28,Week20&lt;=F28),"x","")</f>
        <v/>
      </c>
      <c r="AA28" s="24" t="str">
        <f>IF(AND(Week21&gt;=E28,Week21&lt;=F28),"x","")</f>
        <v/>
      </c>
      <c r="AB28" s="24" t="str">
        <f>IF(AND(Week22&gt;=E28,Week22&lt;=F28),"x","")</f>
        <v/>
      </c>
      <c r="AC28" s="24" t="str">
        <f>IF(AND(Week23&gt;=E28,Week23&lt;=F28),"x","")</f>
        <v/>
      </c>
      <c r="AD28" s="24" t="str">
        <f>IF(AND(Week24&gt;=E28,Week24&lt;=F28),"x","")</f>
        <v/>
      </c>
      <c r="AE28" s="24" t="str">
        <f>IF(AND(Week25&gt;=E28,Week25&lt;=F28),"x","")</f>
        <v/>
      </c>
      <c r="AF28" s="24" t="str">
        <f>IF(AND(Week26&gt;=E28,Week26&lt;=F28),"x","")</f>
        <v/>
      </c>
      <c r="AG28" s="24" t="str">
        <f>IF(AND(Week27&gt;=E28,Week27&lt;=F28),"x","")</f>
        <v/>
      </c>
      <c r="AH28" s="24" t="str">
        <f>IF(AND(Week28&gt;=E28,Week28&lt;=F28),"x","")</f>
        <v/>
      </c>
      <c r="AI28" s="24" t="str">
        <f>IF(AND(Week29&gt;=E28,Week29&lt;=F28),"x","")</f>
        <v/>
      </c>
      <c r="AJ28" s="24" t="str">
        <f>IF(AND(Week30&gt;=E28,Week30&lt;=F28),"x","")</f>
        <v/>
      </c>
      <c r="AK28" s="24" t="str">
        <f>IF(AND(Week31&gt;=E28,Week31&lt;=F28),"x","")</f>
        <v/>
      </c>
      <c r="AL28" s="24" t="str">
        <f>IF(AND(Week32&gt;=E28,Week32&lt;=F28),"x","")</f>
        <v/>
      </c>
      <c r="AM28" s="24" t="str">
        <f>IF(AND(Week33&gt;=E28,Week33&lt;=F28),"x","")</f>
        <v/>
      </c>
      <c r="AN28" s="24" t="str">
        <f>IF(AND(Week34&gt;=E28,Week34&lt;=F28),"x","")</f>
        <v/>
      </c>
      <c r="AO28" s="24" t="str">
        <f>IF(AND(Week35&gt;=E28,Week35&lt;=F28),"x","")</f>
        <v/>
      </c>
      <c r="AP28" s="24" t="str">
        <f>IF(AND(Week36&gt;=E28,Week36&lt;=F28),"x","")</f>
        <v/>
      </c>
      <c r="AQ28" s="24" t="str">
        <f>IF(AND(Week37&gt;=E28,Week37&lt;=F28),"x","")</f>
        <v/>
      </c>
      <c r="AR28" s="24" t="str">
        <f>IF(AND(Week38&gt;=E28,Week38&lt;=F28),"x","")</f>
        <v/>
      </c>
      <c r="AS28" s="24" t="str">
        <f>IF(AND(Week39&gt;=E28,Week39&lt;=F28),"x","")</f>
        <v/>
      </c>
      <c r="AT28" s="24" t="str">
        <f>IF(AND(Week40&gt;=E28,Week40&lt;=F28),"x","")</f>
        <v/>
      </c>
      <c r="AU28" s="24" t="str">
        <f>IF(AND(Week41&gt;=E28,Week41&lt;=F28),"x","")</f>
        <v/>
      </c>
      <c r="AV28" s="24" t="str">
        <f>IF(AND(Week42&gt;=E28,Week42&lt;=F28),"x","")</f>
        <v/>
      </c>
      <c r="AW28" s="24" t="str">
        <f>IF(AND(Week43&gt;=E28,Week43&lt;=F28),"x","")</f>
        <v/>
      </c>
      <c r="AX28" s="24" t="str">
        <f>IF(AND(Week44&gt;=E28,Week44&lt;=F28),"x","")</f>
        <v/>
      </c>
      <c r="AY28" s="24" t="str">
        <f>IF(AND(Week45&gt;=E28,Week45&lt;=F28),"x","")</f>
        <v/>
      </c>
      <c r="AZ28" s="24" t="str">
        <f>IF(AND(Week46&gt;=E28,Week46&lt;=F28),"x","")</f>
        <v/>
      </c>
      <c r="BA28" s="24" t="str">
        <f>IF(AND(Week47&gt;=E28,Week47&lt;=F28),"x","")</f>
        <v/>
      </c>
      <c r="BB28" s="24" t="str">
        <f>IF(AND(Week48&gt;=E28,Week48&lt;=F28),"x","")</f>
        <v/>
      </c>
      <c r="BC28" s="24" t="str">
        <f>IF(AND(Week49&gt;=E28,Week49&lt;=F28),"x","")</f>
        <v/>
      </c>
      <c r="BD28" s="24" t="str">
        <f>IF(AND(Week50&gt;=E28,Week50&lt;=F28),"x","")</f>
        <v/>
      </c>
      <c r="BE28" s="24" t="str">
        <f>IF(AND(Week51&gt;=E28,Week51&lt;=F28),"x","")</f>
        <v/>
      </c>
      <c r="BF28" s="25" t="str">
        <f>IF(AND(Week52&gt;=E28,Week52&lt;=F28),"x","")</f>
        <v/>
      </c>
    </row>
    <row r="29" spans="2:58" s="16" customFormat="1" ht="11" customHeight="1">
      <c r="B29" s="20"/>
      <c r="C29" s="20"/>
      <c r="D29" s="22"/>
      <c r="E29" s="21"/>
      <c r="F29" s="21"/>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row>
    <row r="30" spans="2:58" ht="25" customHeight="1">
      <c r="B30" s="17">
        <v>28</v>
      </c>
      <c r="C30" s="17" t="str">
        <f>IF(Project2_Name&lt;&gt;"",Project2_Name,"")</f>
        <v/>
      </c>
      <c r="D30" s="80"/>
      <c r="E30" s="19">
        <f t="shared" ref="E30:E76" si="0">B30</f>
        <v>28</v>
      </c>
      <c r="F30" s="19">
        <f>E30+(Project2_Duration-1)</f>
        <v>27</v>
      </c>
      <c r="G30" s="23" t="str">
        <f>IF(AND(Week1&gt;=E30,Week1&lt;=F30),"x","")</f>
        <v/>
      </c>
      <c r="H30" s="24" t="str">
        <f>IF(AND(Week2&gt;=E30,Week2&lt;=F30),"x","")</f>
        <v/>
      </c>
      <c r="I30" s="24" t="str">
        <f>IF(AND(Week3&gt;=E30,Week3&lt;=F30),"x","")</f>
        <v/>
      </c>
      <c r="J30" s="24" t="str">
        <f>IF(AND(Week4&gt;=E30,Week4&lt;=F30),"x","")</f>
        <v/>
      </c>
      <c r="K30" s="24" t="str">
        <f>IF(AND(Week5&gt;=E30,Week5&lt;=F30),"x","")</f>
        <v/>
      </c>
      <c r="L30" s="24" t="str">
        <f>IF(AND(Week6&gt;=E30,Week6&lt;=F30),"x","")</f>
        <v/>
      </c>
      <c r="M30" s="24" t="str">
        <f>IF(AND(Week7&gt;=E30,Week7&lt;=F30),"x","")</f>
        <v/>
      </c>
      <c r="N30" s="24" t="str">
        <f>IF(AND(Week8&gt;=E30,Week8&lt;=F30),"x","")</f>
        <v/>
      </c>
      <c r="O30" s="24" t="str">
        <f>IF(AND(Week9&gt;=E30,Week9&lt;=F30),"x","")</f>
        <v/>
      </c>
      <c r="P30" s="24" t="str">
        <f>IF(AND(Week10&gt;=E30,Week10&lt;=F30),"x","")</f>
        <v/>
      </c>
      <c r="Q30" s="24" t="str">
        <f>IF(AND(Week11&gt;=E30,Week11&lt;=F30),"x","")</f>
        <v/>
      </c>
      <c r="R30" s="24" t="str">
        <f>IF(AND(Week12&gt;=E30,Week12&lt;=F30),"x","")</f>
        <v/>
      </c>
      <c r="S30" s="24" t="str">
        <f>IF(AND(Week13&gt;=E30,Week13&lt;=F30),"x","")</f>
        <v/>
      </c>
      <c r="T30" s="24" t="str">
        <f>IF(AND(Week14&gt;=E30,Week14&lt;=F30),"x","")</f>
        <v/>
      </c>
      <c r="U30" s="24" t="str">
        <f>IF(AND(Week15&gt;=E30,Week15&lt;=F30),"x","")</f>
        <v/>
      </c>
      <c r="V30" s="24" t="str">
        <f>IF(AND(Week16&gt;=E30,Week16&lt;=F30),"x","")</f>
        <v/>
      </c>
      <c r="W30" s="24" t="str">
        <f>IF(AND(Week17&gt;=E30,Week17&lt;=F30),"x","")</f>
        <v/>
      </c>
      <c r="X30" s="24" t="str">
        <f>IF(AND(Week18&gt;=E30,Week18&lt;=F30),"x","")</f>
        <v/>
      </c>
      <c r="Y30" s="24" t="str">
        <f>IF(AND(Week19&gt;=E30,Week19&lt;=F30),"x","")</f>
        <v/>
      </c>
      <c r="Z30" s="24" t="str">
        <f>IF(AND(Week20&gt;=E30,Week20&lt;=F30),"x","")</f>
        <v/>
      </c>
      <c r="AA30" s="24" t="str">
        <f>IF(AND(Week21&gt;=E30,Week21&lt;=F30),"x","")</f>
        <v/>
      </c>
      <c r="AB30" s="24" t="str">
        <f>IF(AND(Week22&gt;=E30,Week22&lt;=F30),"x","")</f>
        <v/>
      </c>
      <c r="AC30" s="24" t="str">
        <f>IF(AND(Week23&gt;=E30,Week23&lt;=F30),"x","")</f>
        <v/>
      </c>
      <c r="AD30" s="24" t="str">
        <f>IF(AND(Week24&gt;=E30,Week24&lt;=F30),"x","")</f>
        <v/>
      </c>
      <c r="AE30" s="24" t="str">
        <f>IF(AND(Week25&gt;=E30,Week25&lt;=F30),"x","")</f>
        <v/>
      </c>
      <c r="AF30" s="24" t="str">
        <f>IF(AND(Week26&gt;=E30,Week26&lt;=F30),"x","")</f>
        <v/>
      </c>
      <c r="AG30" s="24" t="str">
        <f>IF(AND(Week27&gt;=E30,Week27&lt;=F30),"x","")</f>
        <v/>
      </c>
      <c r="AH30" s="24" t="str">
        <f>IF(AND(Week28&gt;=E30,Week28&lt;=F30),"x","")</f>
        <v/>
      </c>
      <c r="AI30" s="24" t="str">
        <f>IF(AND(Week29&gt;=E30,Week29&lt;=F30),"x","")</f>
        <v/>
      </c>
      <c r="AJ30" s="24" t="str">
        <f>IF(AND(Week30&gt;=E30,Week30&lt;=F30),"x","")</f>
        <v/>
      </c>
      <c r="AK30" s="24" t="str">
        <f>IF(AND(Week31&gt;=E30,Week31&lt;=F30),"x","")</f>
        <v/>
      </c>
      <c r="AL30" s="24" t="str">
        <f>IF(AND(Week32&gt;=E30,Week32&lt;=F30),"x","")</f>
        <v/>
      </c>
      <c r="AM30" s="24" t="str">
        <f>IF(AND(Week33&gt;=E30,Week33&lt;=F30),"x","")</f>
        <v/>
      </c>
      <c r="AN30" s="24" t="str">
        <f>IF(AND(Week34&gt;=E30,Week34&lt;=F30),"x","")</f>
        <v/>
      </c>
      <c r="AO30" s="24" t="str">
        <f>IF(AND(Week35&gt;=E30,Week35&lt;=F30),"x","")</f>
        <v/>
      </c>
      <c r="AP30" s="24" t="str">
        <f>IF(AND(Week36&gt;=E30,Week36&lt;=F30),"x","")</f>
        <v/>
      </c>
      <c r="AQ30" s="24" t="str">
        <f>IF(AND(Week37&gt;=E30,Week37&lt;=F30),"x","")</f>
        <v/>
      </c>
      <c r="AR30" s="24" t="str">
        <f>IF(AND(Week38&gt;=E30,Week38&lt;=F30),"x","")</f>
        <v/>
      </c>
      <c r="AS30" s="24" t="str">
        <f>IF(AND(Week39&gt;=E30,Week39&lt;=F30),"x","")</f>
        <v/>
      </c>
      <c r="AT30" s="24" t="str">
        <f>IF(AND(Week40&gt;=E30,Week40&lt;=F30),"x","")</f>
        <v/>
      </c>
      <c r="AU30" s="24" t="str">
        <f>IF(AND(Week41&gt;=E30,Week41&lt;=F30),"x","")</f>
        <v/>
      </c>
      <c r="AV30" s="24" t="str">
        <f>IF(AND(Week42&gt;=E30,Week42&lt;=F30),"x","")</f>
        <v/>
      </c>
      <c r="AW30" s="24" t="str">
        <f>IF(AND(Week43&gt;=E30,Week43&lt;=F30),"x","")</f>
        <v/>
      </c>
      <c r="AX30" s="24" t="str">
        <f>IF(AND(Week44&gt;=E30,Week44&lt;=F30),"x","")</f>
        <v/>
      </c>
      <c r="AY30" s="24" t="str">
        <f>IF(AND(Week45&gt;=E30,Week45&lt;=F30),"x","")</f>
        <v/>
      </c>
      <c r="AZ30" s="24" t="str">
        <f>IF(AND(Week46&gt;=E30,Week46&lt;=F30),"x","")</f>
        <v/>
      </c>
      <c r="BA30" s="24" t="str">
        <f>IF(AND(Week47&gt;=E30,Week47&lt;=F30),"x","")</f>
        <v/>
      </c>
      <c r="BB30" s="24" t="str">
        <f>IF(AND(Week48&gt;=E30,Week48&lt;=F30),"x","")</f>
        <v/>
      </c>
      <c r="BC30" s="24" t="str">
        <f>IF(AND(Week49&gt;=E30,Week49&lt;=F30),"x","")</f>
        <v/>
      </c>
      <c r="BD30" s="24" t="str">
        <f>IF(AND(Week50&gt;=E30,Week50&lt;=F30),"x","")</f>
        <v/>
      </c>
      <c r="BE30" s="24" t="str">
        <f>IF(AND(Week51&gt;=E30,Week51&lt;=F30),"x","")</f>
        <v/>
      </c>
      <c r="BF30" s="25" t="str">
        <f>IF(AND(Week52&gt;=E30,Week52&lt;=F30),"x","")</f>
        <v/>
      </c>
    </row>
    <row r="31" spans="2:58" s="16" customFormat="1" ht="11" customHeight="1">
      <c r="B31" s="20"/>
      <c r="C31" s="20"/>
      <c r="D31" s="22"/>
      <c r="E31" s="21"/>
      <c r="F31" s="21"/>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row>
    <row r="32" spans="2:58" ht="25" customHeight="1">
      <c r="B32" s="17">
        <v>18</v>
      </c>
      <c r="C32" s="17" t="str">
        <f>IF(Project3_Name&lt;&gt;"",Project3_Name,"")</f>
        <v/>
      </c>
      <c r="D32" s="80"/>
      <c r="E32" s="19">
        <f t="shared" si="0"/>
        <v>18</v>
      </c>
      <c r="F32" s="19">
        <f>E32+(Project3_Duration-1)</f>
        <v>17</v>
      </c>
      <c r="G32" s="23" t="str">
        <f>IF(AND(Week1&gt;=E32,Week1&lt;=F32),"x","")</f>
        <v/>
      </c>
      <c r="H32" s="24" t="str">
        <f>IF(AND(Week2&gt;=E32,Week2&lt;=F32),"x","")</f>
        <v/>
      </c>
      <c r="I32" s="24" t="str">
        <f>IF(AND(Week3&gt;=E32,Week3&lt;=F32),"x","")</f>
        <v/>
      </c>
      <c r="J32" s="24" t="str">
        <f>IF(AND(Week4&gt;=E32,Week4&lt;=F32),"x","")</f>
        <v/>
      </c>
      <c r="K32" s="24" t="str">
        <f>IF(AND(Week5&gt;=E32,Week5&lt;=F32),"x","")</f>
        <v/>
      </c>
      <c r="L32" s="24" t="str">
        <f>IF(AND(Week6&gt;=E32,Week6&lt;=F32),"x","")</f>
        <v/>
      </c>
      <c r="M32" s="24" t="str">
        <f>IF(AND(Week7&gt;=E32,Week7&lt;=F32),"x","")</f>
        <v/>
      </c>
      <c r="N32" s="24" t="str">
        <f>IF(AND(Week8&gt;=E32,Week8&lt;=F32),"x","")</f>
        <v/>
      </c>
      <c r="O32" s="24" t="str">
        <f>IF(AND(Week9&gt;=E32,Week9&lt;=F32),"x","")</f>
        <v/>
      </c>
      <c r="P32" s="24" t="str">
        <f>IF(AND(Week10&gt;=E32,Week10&lt;=F32),"x","")</f>
        <v/>
      </c>
      <c r="Q32" s="24" t="str">
        <f>IF(AND(Week11&gt;=E32,Week11&lt;=F32),"x","")</f>
        <v/>
      </c>
      <c r="R32" s="24" t="str">
        <f>IF(AND(Week12&gt;=E32,Week12&lt;=F32),"x","")</f>
        <v/>
      </c>
      <c r="S32" s="24" t="str">
        <f>IF(AND(Week13&gt;=E32,Week13&lt;=F32),"x","")</f>
        <v/>
      </c>
      <c r="T32" s="24" t="str">
        <f>IF(AND(Week14&gt;=E32,Week14&lt;=F32),"x","")</f>
        <v/>
      </c>
      <c r="U32" s="24" t="str">
        <f>IF(AND(Week15&gt;=E32,Week15&lt;=F32),"x","")</f>
        <v/>
      </c>
      <c r="V32" s="24" t="str">
        <f>IF(AND(Week16&gt;=E32,Week16&lt;=F32),"x","")</f>
        <v/>
      </c>
      <c r="W32" s="24" t="str">
        <f>IF(AND(Week17&gt;=E32,Week17&lt;=F32),"x","")</f>
        <v/>
      </c>
      <c r="X32" s="24" t="str">
        <f>IF(AND(Week18&gt;=E32,Week18&lt;=F32),"x","")</f>
        <v/>
      </c>
      <c r="Y32" s="24" t="str">
        <f>IF(AND(Week19&gt;=E32,Week19&lt;=F32),"x","")</f>
        <v/>
      </c>
      <c r="Z32" s="24" t="str">
        <f>IF(AND(Week20&gt;=E32,Week20&lt;=F32),"x","")</f>
        <v/>
      </c>
      <c r="AA32" s="24" t="str">
        <f>IF(AND(Week21&gt;=E32,Week21&lt;=F32),"x","")</f>
        <v/>
      </c>
      <c r="AB32" s="24" t="str">
        <f>IF(AND(Week22&gt;=E32,Week22&lt;=F32),"x","")</f>
        <v/>
      </c>
      <c r="AC32" s="24" t="str">
        <f>IF(AND(Week23&gt;=E32,Week23&lt;=F32),"x","")</f>
        <v/>
      </c>
      <c r="AD32" s="24" t="str">
        <f>IF(AND(Week24&gt;=E32,Week24&lt;=F32),"x","")</f>
        <v/>
      </c>
      <c r="AE32" s="24" t="str">
        <f>IF(AND(Week25&gt;=E32,Week25&lt;=F32),"x","")</f>
        <v/>
      </c>
      <c r="AF32" s="24" t="str">
        <f>IF(AND(Week26&gt;=E32,Week26&lt;=F32),"x","")</f>
        <v/>
      </c>
      <c r="AG32" s="24" t="str">
        <f>IF(AND(Week27&gt;=E32,Week27&lt;=F32),"x","")</f>
        <v/>
      </c>
      <c r="AH32" s="24" t="str">
        <f>IF(AND(Week28&gt;=E32,Week28&lt;=F32),"x","")</f>
        <v/>
      </c>
      <c r="AI32" s="24" t="str">
        <f>IF(AND(Week29&gt;=E32,Week29&lt;=F32),"x","")</f>
        <v/>
      </c>
      <c r="AJ32" s="24" t="str">
        <f>IF(AND(Week30&gt;=E32,Week30&lt;=F32),"x","")</f>
        <v/>
      </c>
      <c r="AK32" s="24" t="str">
        <f>IF(AND(Week31&gt;=E32,Week31&lt;=F32),"x","")</f>
        <v/>
      </c>
      <c r="AL32" s="24" t="str">
        <f>IF(AND(Week32&gt;=E32,Week32&lt;=F32),"x","")</f>
        <v/>
      </c>
      <c r="AM32" s="24" t="str">
        <f>IF(AND(Week33&gt;=E32,Week33&lt;=F32),"x","")</f>
        <v/>
      </c>
      <c r="AN32" s="24" t="str">
        <f>IF(AND(Week34&gt;=E32,Week34&lt;=F32),"x","")</f>
        <v/>
      </c>
      <c r="AO32" s="24" t="str">
        <f>IF(AND(Week35&gt;=E32,Week35&lt;=F32),"x","")</f>
        <v/>
      </c>
      <c r="AP32" s="24" t="str">
        <f>IF(AND(Week36&gt;=E32,Week36&lt;=F32),"x","")</f>
        <v/>
      </c>
      <c r="AQ32" s="24" t="str">
        <f>IF(AND(Week37&gt;=E32,Week37&lt;=F32),"x","")</f>
        <v/>
      </c>
      <c r="AR32" s="24" t="str">
        <f>IF(AND(Week38&gt;=E32,Week38&lt;=F32),"x","")</f>
        <v/>
      </c>
      <c r="AS32" s="24" t="str">
        <f>IF(AND(Week39&gt;=E32,Week39&lt;=F32),"x","")</f>
        <v/>
      </c>
      <c r="AT32" s="24" t="str">
        <f>IF(AND(Week40&gt;=E32,Week40&lt;=F32),"x","")</f>
        <v/>
      </c>
      <c r="AU32" s="24" t="str">
        <f>IF(AND(Week41&gt;=E32,Week41&lt;=F32),"x","")</f>
        <v/>
      </c>
      <c r="AV32" s="24" t="str">
        <f>IF(AND(Week42&gt;=E32,Week42&lt;=F32),"x","")</f>
        <v/>
      </c>
      <c r="AW32" s="24" t="str">
        <f>IF(AND(Week43&gt;=E32,Week43&lt;=F32),"x","")</f>
        <v/>
      </c>
      <c r="AX32" s="24" t="str">
        <f>IF(AND(Week44&gt;=E32,Week44&lt;=F32),"x","")</f>
        <v/>
      </c>
      <c r="AY32" s="24" t="str">
        <f>IF(AND(Week45&gt;=E32,Week45&lt;=F32),"x","")</f>
        <v/>
      </c>
      <c r="AZ32" s="24" t="str">
        <f>IF(AND(Week46&gt;=E32,Week46&lt;=F32),"x","")</f>
        <v/>
      </c>
      <c r="BA32" s="24" t="str">
        <f>IF(AND(Week47&gt;=E32,Week47&lt;=F32),"x","")</f>
        <v/>
      </c>
      <c r="BB32" s="24" t="str">
        <f>IF(AND(Week48&gt;=E32,Week48&lt;=F32),"x","")</f>
        <v/>
      </c>
      <c r="BC32" s="24" t="str">
        <f>IF(AND(Week49&gt;=E32,Week49&lt;=F32),"x","")</f>
        <v/>
      </c>
      <c r="BD32" s="24" t="str">
        <f>IF(AND(Week50&gt;=E32,Week50&lt;=F32),"x","")</f>
        <v/>
      </c>
      <c r="BE32" s="24" t="str">
        <f>IF(AND(Week51&gt;=E32,Week51&lt;=F32),"x","")</f>
        <v/>
      </c>
      <c r="BF32" s="25" t="str">
        <f>IF(AND(Week52&gt;=E32,Week52&lt;=F32),"x","")</f>
        <v/>
      </c>
    </row>
    <row r="33" spans="2:58" s="16" customFormat="1" ht="11" customHeight="1">
      <c r="B33" s="20"/>
      <c r="C33" s="20"/>
      <c r="D33" s="22"/>
      <c r="E33" s="21"/>
      <c r="F33" s="21"/>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row>
    <row r="34" spans="2:58" ht="25" customHeight="1">
      <c r="B34" s="17">
        <v>1</v>
      </c>
      <c r="C34" s="17" t="str">
        <f>IF(Project4_Name&lt;&gt;"",Project4_Name,"")</f>
        <v/>
      </c>
      <c r="D34" s="80"/>
      <c r="E34" s="19">
        <f t="shared" si="0"/>
        <v>1</v>
      </c>
      <c r="F34" s="19">
        <f>E34+(Project4_Duration-1)</f>
        <v>0</v>
      </c>
      <c r="G34" s="23" t="str">
        <f>IF(AND(Week1&gt;=E34,Week1&lt;=F34),"x","")</f>
        <v/>
      </c>
      <c r="H34" s="24" t="str">
        <f>IF(AND(Week2&gt;=E34,Week2&lt;=F34),"x","")</f>
        <v/>
      </c>
      <c r="I34" s="24" t="str">
        <f>IF(AND(Week3&gt;=E34,Week3&lt;=F34),"x","")</f>
        <v/>
      </c>
      <c r="J34" s="24" t="str">
        <f>IF(AND(Week4&gt;=E34,Week4&lt;=F34),"x","")</f>
        <v/>
      </c>
      <c r="K34" s="24" t="str">
        <f>IF(AND(Week5&gt;=E34,Week5&lt;=F34),"x","")</f>
        <v/>
      </c>
      <c r="L34" s="24" t="str">
        <f>IF(AND(Week6&gt;=E34,Week6&lt;=F34),"x","")</f>
        <v/>
      </c>
      <c r="M34" s="24" t="str">
        <f>IF(AND(Week7&gt;=E34,Week7&lt;=F34),"x","")</f>
        <v/>
      </c>
      <c r="N34" s="24" t="str">
        <f>IF(AND(Week8&gt;=E34,Week8&lt;=F34),"x","")</f>
        <v/>
      </c>
      <c r="O34" s="24" t="str">
        <f>IF(AND(Week9&gt;=E34,Week9&lt;=F34),"x","")</f>
        <v/>
      </c>
      <c r="P34" s="24" t="str">
        <f>IF(AND(Week10&gt;=E34,Week10&lt;=F34),"x","")</f>
        <v/>
      </c>
      <c r="Q34" s="24" t="str">
        <f>IF(AND(Week11&gt;=E34,Week11&lt;=F34),"x","")</f>
        <v/>
      </c>
      <c r="R34" s="24" t="str">
        <f>IF(AND(Week12&gt;=E34,Week12&lt;=F34),"x","")</f>
        <v/>
      </c>
      <c r="S34" s="24" t="str">
        <f>IF(AND(Week13&gt;=E34,Week13&lt;=F34),"x","")</f>
        <v/>
      </c>
      <c r="T34" s="24" t="str">
        <f>IF(AND(Week14&gt;=E34,Week14&lt;=F34),"x","")</f>
        <v/>
      </c>
      <c r="U34" s="24" t="str">
        <f>IF(AND(Week15&gt;=E34,Week15&lt;=F34),"x","")</f>
        <v/>
      </c>
      <c r="V34" s="24" t="str">
        <f>IF(AND(Week16&gt;=E34,Week16&lt;=F34),"x","")</f>
        <v/>
      </c>
      <c r="W34" s="24" t="str">
        <f>IF(AND(Week17&gt;=E34,Week17&lt;=F34),"x","")</f>
        <v/>
      </c>
      <c r="X34" s="24" t="str">
        <f>IF(AND(Week18&gt;=E34,Week18&lt;=F34),"x","")</f>
        <v/>
      </c>
      <c r="Y34" s="24" t="str">
        <f>IF(AND(Week19&gt;=E34,Week19&lt;=F34),"x","")</f>
        <v/>
      </c>
      <c r="Z34" s="24" t="str">
        <f>IF(AND(Week20&gt;=E34,Week20&lt;=F34),"x","")</f>
        <v/>
      </c>
      <c r="AA34" s="24" t="str">
        <f>IF(AND(Week21&gt;=E34,Week21&lt;=F34),"x","")</f>
        <v/>
      </c>
      <c r="AB34" s="24" t="str">
        <f>IF(AND(Week22&gt;=E34,Week22&lt;=F34),"x","")</f>
        <v/>
      </c>
      <c r="AC34" s="24" t="str">
        <f>IF(AND(Week23&gt;=E34,Week23&lt;=F34),"x","")</f>
        <v/>
      </c>
      <c r="AD34" s="24" t="str">
        <f>IF(AND(Week24&gt;=E34,Week24&lt;=F34),"x","")</f>
        <v/>
      </c>
      <c r="AE34" s="24" t="str">
        <f>IF(AND(Week25&gt;=E34,Week25&lt;=F34),"x","")</f>
        <v/>
      </c>
      <c r="AF34" s="24" t="str">
        <f>IF(AND(Week26&gt;=E34,Week26&lt;=F34),"x","")</f>
        <v/>
      </c>
      <c r="AG34" s="24" t="str">
        <f>IF(AND(Week27&gt;=E34,Week27&lt;=F34),"x","")</f>
        <v/>
      </c>
      <c r="AH34" s="24" t="str">
        <f>IF(AND(Week28&gt;=E34,Week28&lt;=F34),"x","")</f>
        <v/>
      </c>
      <c r="AI34" s="24" t="str">
        <f>IF(AND(Week29&gt;=E34,Week29&lt;=F34),"x","")</f>
        <v/>
      </c>
      <c r="AJ34" s="24" t="str">
        <f>IF(AND(Week30&gt;=E34,Week30&lt;=F34),"x","")</f>
        <v/>
      </c>
      <c r="AK34" s="24" t="str">
        <f>IF(AND(Week31&gt;=E34,Week31&lt;=F34),"x","")</f>
        <v/>
      </c>
      <c r="AL34" s="24" t="str">
        <f>IF(AND(Week32&gt;=E34,Week32&lt;=F34),"x","")</f>
        <v/>
      </c>
      <c r="AM34" s="24" t="str">
        <f>IF(AND(Week33&gt;=E34,Week33&lt;=F34),"x","")</f>
        <v/>
      </c>
      <c r="AN34" s="24" t="str">
        <f>IF(AND(Week34&gt;=E34,Week34&lt;=F34),"x","")</f>
        <v/>
      </c>
      <c r="AO34" s="24" t="str">
        <f>IF(AND(Week35&gt;=E34,Week35&lt;=F34),"x","")</f>
        <v/>
      </c>
      <c r="AP34" s="24" t="str">
        <f>IF(AND(Week36&gt;=E34,Week36&lt;=F34),"x","")</f>
        <v/>
      </c>
      <c r="AQ34" s="24" t="str">
        <f>IF(AND(Week37&gt;=E34,Week37&lt;=F34),"x","")</f>
        <v/>
      </c>
      <c r="AR34" s="24" t="str">
        <f>IF(AND(Week38&gt;=E34,Week38&lt;=F34),"x","")</f>
        <v/>
      </c>
      <c r="AS34" s="24" t="str">
        <f>IF(AND(Week39&gt;=E34,Week39&lt;=F34),"x","")</f>
        <v/>
      </c>
      <c r="AT34" s="24" t="str">
        <f>IF(AND(Week40&gt;=E34,Week40&lt;=F34),"x","")</f>
        <v/>
      </c>
      <c r="AU34" s="24" t="str">
        <f>IF(AND(Week41&gt;=E34,Week41&lt;=F34),"x","")</f>
        <v/>
      </c>
      <c r="AV34" s="24" t="str">
        <f>IF(AND(Week42&gt;=E34,Week42&lt;=F34),"x","")</f>
        <v/>
      </c>
      <c r="AW34" s="24" t="str">
        <f>IF(AND(Week43&gt;=E34,Week43&lt;=F34),"x","")</f>
        <v/>
      </c>
      <c r="AX34" s="24" t="str">
        <f>IF(AND(Week44&gt;=E34,Week44&lt;=F34),"x","")</f>
        <v/>
      </c>
      <c r="AY34" s="24" t="str">
        <f>IF(AND(Week45&gt;=E34,Week45&lt;=F34),"x","")</f>
        <v/>
      </c>
      <c r="AZ34" s="24" t="str">
        <f>IF(AND(Week46&gt;=E34,Week46&lt;=F34),"x","")</f>
        <v/>
      </c>
      <c r="BA34" s="24" t="str">
        <f>IF(AND(Week47&gt;=E34,Week47&lt;=F34),"x","")</f>
        <v/>
      </c>
      <c r="BB34" s="24" t="str">
        <f>IF(AND(Week48&gt;=E34,Week48&lt;=F34),"x","")</f>
        <v/>
      </c>
      <c r="BC34" s="24" t="str">
        <f>IF(AND(Week49&gt;=E34,Week49&lt;=F34),"x","")</f>
        <v/>
      </c>
      <c r="BD34" s="24" t="str">
        <f>IF(AND(Week50&gt;=E34,Week50&lt;=F34),"x","")</f>
        <v/>
      </c>
      <c r="BE34" s="24" t="str">
        <f>IF(AND(Week51&gt;=E34,Week51&lt;=F34),"x","")</f>
        <v/>
      </c>
      <c r="BF34" s="25" t="str">
        <f>IF(AND(Week52&gt;=E34,Week52&lt;=F34),"x","")</f>
        <v/>
      </c>
    </row>
    <row r="35" spans="2:58" s="16" customFormat="1" ht="11" customHeight="1">
      <c r="B35" s="20"/>
      <c r="C35" s="20"/>
      <c r="D35" s="22"/>
      <c r="E35" s="21"/>
      <c r="F35" s="21"/>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row>
    <row r="36" spans="2:58" ht="25" customHeight="1">
      <c r="B36" s="17">
        <v>1</v>
      </c>
      <c r="C36" s="17" t="str">
        <f>IF(Project5_Name&lt;&gt;"",Project5_Name,"")</f>
        <v/>
      </c>
      <c r="D36" s="80"/>
      <c r="E36" s="19">
        <f t="shared" si="0"/>
        <v>1</v>
      </c>
      <c r="F36" s="19">
        <f>E36+(Project5_Duration-1)</f>
        <v>0</v>
      </c>
      <c r="G36" s="23" t="str">
        <f>IF(AND(Week1&gt;=E36,Week1&lt;=F36),"x","")</f>
        <v/>
      </c>
      <c r="H36" s="24" t="str">
        <f>IF(AND(Week2&gt;=E36,Week2&lt;=F36),"x","")</f>
        <v/>
      </c>
      <c r="I36" s="24" t="str">
        <f>IF(AND(Week3&gt;=E36,Week3&lt;=F36),"x","")</f>
        <v/>
      </c>
      <c r="J36" s="24" t="str">
        <f>IF(AND(Week4&gt;=E36,Week4&lt;=F36),"x","")</f>
        <v/>
      </c>
      <c r="K36" s="24" t="str">
        <f>IF(AND(Week5&gt;=E36,Week5&lt;=F36),"x","")</f>
        <v/>
      </c>
      <c r="L36" s="24" t="str">
        <f>IF(AND(Week6&gt;=E36,Week6&lt;=F36),"x","")</f>
        <v/>
      </c>
      <c r="M36" s="24" t="str">
        <f>IF(AND(Week7&gt;=E36,Week7&lt;=F36),"x","")</f>
        <v/>
      </c>
      <c r="N36" s="24" t="str">
        <f>IF(AND(Week8&gt;=E36,Week8&lt;=F36),"x","")</f>
        <v/>
      </c>
      <c r="O36" s="24" t="str">
        <f>IF(AND(Week9&gt;=E36,Week9&lt;=F36),"x","")</f>
        <v/>
      </c>
      <c r="P36" s="24" t="str">
        <f>IF(AND(Week10&gt;=E36,Week10&lt;=F36),"x","")</f>
        <v/>
      </c>
      <c r="Q36" s="24" t="str">
        <f>IF(AND(Week11&gt;=E36,Week11&lt;=F36),"x","")</f>
        <v/>
      </c>
      <c r="R36" s="24" t="str">
        <f>IF(AND(Week12&gt;=E36,Week12&lt;=F36),"x","")</f>
        <v/>
      </c>
      <c r="S36" s="24" t="str">
        <f>IF(AND(Week13&gt;=E36,Week13&lt;=F36),"x","")</f>
        <v/>
      </c>
      <c r="T36" s="24" t="str">
        <f>IF(AND(Week14&gt;=E36,Week14&lt;=F36),"x","")</f>
        <v/>
      </c>
      <c r="U36" s="24" t="str">
        <f>IF(AND(Week15&gt;=E36,Week15&lt;=F36),"x","")</f>
        <v/>
      </c>
      <c r="V36" s="24" t="str">
        <f>IF(AND(Week16&gt;=E36,Week16&lt;=F36),"x","")</f>
        <v/>
      </c>
      <c r="W36" s="24" t="str">
        <f>IF(AND(Week17&gt;=E36,Week17&lt;=F36),"x","")</f>
        <v/>
      </c>
      <c r="X36" s="24" t="str">
        <f>IF(AND(Week18&gt;=E36,Week18&lt;=F36),"x","")</f>
        <v/>
      </c>
      <c r="Y36" s="24" t="str">
        <f>IF(AND(Week19&gt;=E36,Week19&lt;=F36),"x","")</f>
        <v/>
      </c>
      <c r="Z36" s="24" t="str">
        <f>IF(AND(Week20&gt;=E36,Week20&lt;=F36),"x","")</f>
        <v/>
      </c>
      <c r="AA36" s="24" t="str">
        <f>IF(AND(Week21&gt;=E36,Week21&lt;=F36),"x","")</f>
        <v/>
      </c>
      <c r="AB36" s="24" t="str">
        <f>IF(AND(Week22&gt;=E36,Week22&lt;=F36),"x","")</f>
        <v/>
      </c>
      <c r="AC36" s="24" t="str">
        <f>IF(AND(Week23&gt;=E36,Week23&lt;=F36),"x","")</f>
        <v/>
      </c>
      <c r="AD36" s="24" t="str">
        <f>IF(AND(Week24&gt;=E36,Week24&lt;=F36),"x","")</f>
        <v/>
      </c>
      <c r="AE36" s="24" t="str">
        <f>IF(AND(Week25&gt;=E36,Week25&lt;=F36),"x","")</f>
        <v/>
      </c>
      <c r="AF36" s="24" t="str">
        <f>IF(AND(Week26&gt;=E36,Week26&lt;=F36),"x","")</f>
        <v/>
      </c>
      <c r="AG36" s="24" t="str">
        <f>IF(AND(Week27&gt;=E36,Week27&lt;=F36),"x","")</f>
        <v/>
      </c>
      <c r="AH36" s="24" t="str">
        <f>IF(AND(Week28&gt;=E36,Week28&lt;=F36),"x","")</f>
        <v/>
      </c>
      <c r="AI36" s="24" t="str">
        <f>IF(AND(Week29&gt;=E36,Week29&lt;=F36),"x","")</f>
        <v/>
      </c>
      <c r="AJ36" s="24" t="str">
        <f>IF(AND(Week30&gt;=E36,Week30&lt;=F36),"x","")</f>
        <v/>
      </c>
      <c r="AK36" s="24" t="str">
        <f>IF(AND(Week31&gt;=E36,Week31&lt;=F36),"x","")</f>
        <v/>
      </c>
      <c r="AL36" s="24" t="str">
        <f>IF(AND(Week32&gt;=E36,Week32&lt;=F36),"x","")</f>
        <v/>
      </c>
      <c r="AM36" s="24" t="str">
        <f>IF(AND(Week33&gt;=E36,Week33&lt;=F36),"x","")</f>
        <v/>
      </c>
      <c r="AN36" s="24" t="str">
        <f>IF(AND(Week34&gt;=E36,Week34&lt;=F36),"x","")</f>
        <v/>
      </c>
      <c r="AO36" s="24" t="str">
        <f>IF(AND(Week35&gt;=E36,Week35&lt;=F36),"x","")</f>
        <v/>
      </c>
      <c r="AP36" s="24" t="str">
        <f>IF(AND(Week36&gt;=E36,Week36&lt;=F36),"x","")</f>
        <v/>
      </c>
      <c r="AQ36" s="24" t="str">
        <f>IF(AND(Week37&gt;=E36,Week37&lt;=F36),"x","")</f>
        <v/>
      </c>
      <c r="AR36" s="24" t="str">
        <f>IF(AND(Week38&gt;=E36,Week38&lt;=F36),"x","")</f>
        <v/>
      </c>
      <c r="AS36" s="24" t="str">
        <f>IF(AND(Week39&gt;=E36,Week39&lt;=F36),"x","")</f>
        <v/>
      </c>
      <c r="AT36" s="24" t="str">
        <f>IF(AND(Week40&gt;=E36,Week40&lt;=F36),"x","")</f>
        <v/>
      </c>
      <c r="AU36" s="24" t="str">
        <f>IF(AND(Week41&gt;=E36,Week41&lt;=F36),"x","")</f>
        <v/>
      </c>
      <c r="AV36" s="24" t="str">
        <f>IF(AND(Week42&gt;=E36,Week42&lt;=F36),"x","")</f>
        <v/>
      </c>
      <c r="AW36" s="24" t="str">
        <f>IF(AND(Week43&gt;=E36,Week43&lt;=F36),"x","")</f>
        <v/>
      </c>
      <c r="AX36" s="24" t="str">
        <f>IF(AND(Week44&gt;=E36,Week44&lt;=F36),"x","")</f>
        <v/>
      </c>
      <c r="AY36" s="24" t="str">
        <f>IF(AND(Week45&gt;=E36,Week45&lt;=F36),"x","")</f>
        <v/>
      </c>
      <c r="AZ36" s="24" t="str">
        <f>IF(AND(Week46&gt;=E36,Week46&lt;=F36),"x","")</f>
        <v/>
      </c>
      <c r="BA36" s="24" t="str">
        <f>IF(AND(Week47&gt;=E36,Week47&lt;=F36),"x","")</f>
        <v/>
      </c>
      <c r="BB36" s="24" t="str">
        <f>IF(AND(Week48&gt;=E36,Week48&lt;=F36),"x","")</f>
        <v/>
      </c>
      <c r="BC36" s="24" t="str">
        <f>IF(AND(Week49&gt;=E36,Week49&lt;=F36),"x","")</f>
        <v/>
      </c>
      <c r="BD36" s="24" t="str">
        <f>IF(AND(Week50&gt;=E36,Week50&lt;=F36),"x","")</f>
        <v/>
      </c>
      <c r="BE36" s="24" t="str">
        <f>IF(AND(Week51&gt;=E36,Week51&lt;=F36),"x","")</f>
        <v/>
      </c>
      <c r="BF36" s="25" t="str">
        <f>IF(AND(Week52&gt;=E36,Week52&lt;=F36),"x","")</f>
        <v/>
      </c>
    </row>
    <row r="37" spans="2:58" s="16" customFormat="1" ht="11" customHeight="1">
      <c r="B37" s="20"/>
      <c r="C37" s="20"/>
      <c r="D37" s="22"/>
      <c r="E37" s="21"/>
      <c r="F37" s="21"/>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row>
    <row r="38" spans="2:58" ht="25" customHeight="1">
      <c r="B38" s="17">
        <v>4</v>
      </c>
      <c r="C38" s="17" t="str">
        <f>IF(Project6_Name&lt;&gt;"",Project6_Name,"")</f>
        <v/>
      </c>
      <c r="D38" s="80"/>
      <c r="E38" s="19">
        <f t="shared" si="0"/>
        <v>4</v>
      </c>
      <c r="F38" s="19">
        <f>E38+(Project6_Duration-1)</f>
        <v>3</v>
      </c>
      <c r="G38" s="23" t="str">
        <f>IF(AND(Week1&gt;=E38,Week1&lt;=F38),"x","")</f>
        <v/>
      </c>
      <c r="H38" s="24" t="str">
        <f>IF(AND(Week2&gt;=E38,Week2&lt;=F38),"x","")</f>
        <v/>
      </c>
      <c r="I38" s="24" t="str">
        <f>IF(AND(Week3&gt;=E38,Week3&lt;=F38),"x","")</f>
        <v/>
      </c>
      <c r="J38" s="24" t="str">
        <f>IF(AND(Week4&gt;=E38,Week4&lt;=F38),"x","")</f>
        <v/>
      </c>
      <c r="K38" s="24" t="str">
        <f>IF(AND(Week5&gt;=E38,Week5&lt;=F38),"x","")</f>
        <v/>
      </c>
      <c r="L38" s="24" t="str">
        <f>IF(AND(Week6&gt;=E38,Week6&lt;=F38),"x","")</f>
        <v/>
      </c>
      <c r="M38" s="24" t="str">
        <f>IF(AND(Week7&gt;=E38,Week7&lt;=F38),"x","")</f>
        <v/>
      </c>
      <c r="N38" s="24" t="str">
        <f>IF(AND(Week8&gt;=E38,Week8&lt;=F38),"x","")</f>
        <v/>
      </c>
      <c r="O38" s="24" t="str">
        <f>IF(AND(Week9&gt;=E38,Week9&lt;=F38),"x","")</f>
        <v/>
      </c>
      <c r="P38" s="24" t="str">
        <f>IF(AND(Week10&gt;=E38,Week10&lt;=F38),"x","")</f>
        <v/>
      </c>
      <c r="Q38" s="24" t="str">
        <f>IF(AND(Week11&gt;=E38,Week11&lt;=F38),"x","")</f>
        <v/>
      </c>
      <c r="R38" s="24" t="str">
        <f>IF(AND(Week12&gt;=E38,Week12&lt;=F38),"x","")</f>
        <v/>
      </c>
      <c r="S38" s="24" t="str">
        <f>IF(AND(Week13&gt;=E38,Week13&lt;=F38),"x","")</f>
        <v/>
      </c>
      <c r="T38" s="24" t="str">
        <f>IF(AND(Week14&gt;=E38,Week14&lt;=F38),"x","")</f>
        <v/>
      </c>
      <c r="U38" s="24" t="str">
        <f>IF(AND(Week15&gt;=E38,Week15&lt;=F38),"x","")</f>
        <v/>
      </c>
      <c r="V38" s="24" t="str">
        <f>IF(AND(Week16&gt;=E38,Week16&lt;=F38),"x","")</f>
        <v/>
      </c>
      <c r="W38" s="24" t="str">
        <f>IF(AND(Week17&gt;=E38,Week17&lt;=F38),"x","")</f>
        <v/>
      </c>
      <c r="X38" s="24" t="str">
        <f>IF(AND(Week18&gt;=E38,Week18&lt;=F38),"x","")</f>
        <v/>
      </c>
      <c r="Y38" s="24" t="str">
        <f>IF(AND(Week19&gt;=E38,Week19&lt;=F38),"x","")</f>
        <v/>
      </c>
      <c r="Z38" s="24" t="str">
        <f>IF(AND(Week20&gt;=E38,Week20&lt;=F38),"x","")</f>
        <v/>
      </c>
      <c r="AA38" s="24" t="str">
        <f>IF(AND(Week21&gt;=E38,Week21&lt;=F38),"x","")</f>
        <v/>
      </c>
      <c r="AB38" s="24" t="str">
        <f>IF(AND(Week22&gt;=E38,Week22&lt;=F38),"x","")</f>
        <v/>
      </c>
      <c r="AC38" s="24" t="str">
        <f>IF(AND(Week23&gt;=E38,Week23&lt;=F38),"x","")</f>
        <v/>
      </c>
      <c r="AD38" s="24" t="str">
        <f>IF(AND(Week24&gt;=E38,Week24&lt;=F38),"x","")</f>
        <v/>
      </c>
      <c r="AE38" s="24" t="str">
        <f>IF(AND(Week25&gt;=E38,Week25&lt;=F38),"x","")</f>
        <v/>
      </c>
      <c r="AF38" s="24" t="str">
        <f>IF(AND(Week26&gt;=E38,Week26&lt;=F38),"x","")</f>
        <v/>
      </c>
      <c r="AG38" s="24" t="str">
        <f>IF(AND(Week27&gt;=E38,Week27&lt;=F38),"x","")</f>
        <v/>
      </c>
      <c r="AH38" s="24" t="str">
        <f>IF(AND(Week28&gt;=E38,Week28&lt;=F38),"x","")</f>
        <v/>
      </c>
      <c r="AI38" s="24" t="str">
        <f>IF(AND(Week29&gt;=E38,Week29&lt;=F38),"x","")</f>
        <v/>
      </c>
      <c r="AJ38" s="24" t="str">
        <f>IF(AND(Week30&gt;=E38,Week30&lt;=F38),"x","")</f>
        <v/>
      </c>
      <c r="AK38" s="24" t="str">
        <f>IF(AND(Week31&gt;=E38,Week31&lt;=F38),"x","")</f>
        <v/>
      </c>
      <c r="AL38" s="24" t="str">
        <f>IF(AND(Week32&gt;=E38,Week32&lt;=F38),"x","")</f>
        <v/>
      </c>
      <c r="AM38" s="24" t="str">
        <f>IF(AND(Week33&gt;=E38,Week33&lt;=F38),"x","")</f>
        <v/>
      </c>
      <c r="AN38" s="24" t="str">
        <f>IF(AND(Week34&gt;=E38,Week34&lt;=F38),"x","")</f>
        <v/>
      </c>
      <c r="AO38" s="24" t="str">
        <f>IF(AND(Week35&gt;=E38,Week35&lt;=F38),"x","")</f>
        <v/>
      </c>
      <c r="AP38" s="24" t="str">
        <f>IF(AND(Week36&gt;=E38,Week36&lt;=F38),"x","")</f>
        <v/>
      </c>
      <c r="AQ38" s="24" t="str">
        <f>IF(AND(Week37&gt;=E38,Week37&lt;=F38),"x","")</f>
        <v/>
      </c>
      <c r="AR38" s="24" t="str">
        <f>IF(AND(Week38&gt;=E38,Week38&lt;=F38),"x","")</f>
        <v/>
      </c>
      <c r="AS38" s="24" t="str">
        <f>IF(AND(Week39&gt;=E38,Week39&lt;=F38),"x","")</f>
        <v/>
      </c>
      <c r="AT38" s="24" t="str">
        <f>IF(AND(Week40&gt;=E38,Week40&lt;=F38),"x","")</f>
        <v/>
      </c>
      <c r="AU38" s="24" t="str">
        <f>IF(AND(Week41&gt;=E38,Week41&lt;=F38),"x","")</f>
        <v/>
      </c>
      <c r="AV38" s="24" t="str">
        <f>IF(AND(Week42&gt;=E38,Week42&lt;=F38),"x","")</f>
        <v/>
      </c>
      <c r="AW38" s="24" t="str">
        <f>IF(AND(Week43&gt;=E38,Week43&lt;=F38),"x","")</f>
        <v/>
      </c>
      <c r="AX38" s="24" t="str">
        <f>IF(AND(Week44&gt;=E38,Week44&lt;=F38),"x","")</f>
        <v/>
      </c>
      <c r="AY38" s="24" t="str">
        <f>IF(AND(Week45&gt;=E38,Week45&lt;=F38),"x","")</f>
        <v/>
      </c>
      <c r="AZ38" s="24" t="str">
        <f>IF(AND(Week46&gt;=E38,Week46&lt;=F38),"x","")</f>
        <v/>
      </c>
      <c r="BA38" s="24" t="str">
        <f>IF(AND(Week47&gt;=E38,Week47&lt;=F38),"x","")</f>
        <v/>
      </c>
      <c r="BB38" s="24" t="str">
        <f>IF(AND(Week48&gt;=E38,Week48&lt;=F38),"x","")</f>
        <v/>
      </c>
      <c r="BC38" s="24" t="str">
        <f>IF(AND(Week49&gt;=E38,Week49&lt;=F38),"x","")</f>
        <v/>
      </c>
      <c r="BD38" s="24" t="str">
        <f>IF(AND(Week50&gt;=E38,Week50&lt;=F38),"x","")</f>
        <v/>
      </c>
      <c r="BE38" s="24" t="str">
        <f>IF(AND(Week51&gt;=E38,Week51&lt;=F38),"x","")</f>
        <v/>
      </c>
      <c r="BF38" s="25" t="str">
        <f>IF(AND(Week52&gt;=E38,Week52&lt;=F38),"x","")</f>
        <v/>
      </c>
    </row>
    <row r="39" spans="2:58" s="16" customFormat="1" ht="11" customHeight="1">
      <c r="B39" s="20"/>
      <c r="C39" s="20"/>
      <c r="D39" s="22"/>
      <c r="E39" s="21"/>
      <c r="F39" s="21"/>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row>
    <row r="40" spans="2:58" ht="25" customHeight="1">
      <c r="B40" s="17">
        <v>1</v>
      </c>
      <c r="C40" s="17" t="str">
        <f>IF(Project7_Name&lt;&gt;"",Project7_Name,"")</f>
        <v/>
      </c>
      <c r="D40" s="80"/>
      <c r="E40" s="19">
        <f t="shared" si="0"/>
        <v>1</v>
      </c>
      <c r="F40" s="19">
        <f>E40+(Project7_Duration-1)</f>
        <v>0</v>
      </c>
      <c r="G40" s="23" t="str">
        <f>IF(AND(Week1&gt;=E40,Week1&lt;=F40),"x","")</f>
        <v/>
      </c>
      <c r="H40" s="24" t="str">
        <f>IF(AND(Week2&gt;=E40,Week2&lt;=F40),"x","")</f>
        <v/>
      </c>
      <c r="I40" s="24" t="str">
        <f>IF(AND(Week3&gt;=E40,Week3&lt;=F40),"x","")</f>
        <v/>
      </c>
      <c r="J40" s="24" t="str">
        <f>IF(AND(Week4&gt;=E40,Week4&lt;=F40),"x","")</f>
        <v/>
      </c>
      <c r="K40" s="24" t="str">
        <f>IF(AND(Week5&gt;=E40,Week5&lt;=F40),"x","")</f>
        <v/>
      </c>
      <c r="L40" s="24" t="str">
        <f>IF(AND(Week6&gt;=E40,Week6&lt;=F40),"x","")</f>
        <v/>
      </c>
      <c r="M40" s="24" t="str">
        <f>IF(AND(Week7&gt;=E40,Week7&lt;=F40),"x","")</f>
        <v/>
      </c>
      <c r="N40" s="24" t="str">
        <f>IF(AND(Week8&gt;=E40,Week8&lt;=F40),"x","")</f>
        <v/>
      </c>
      <c r="O40" s="24" t="str">
        <f>IF(AND(Week9&gt;=E40,Week9&lt;=F40),"x","")</f>
        <v/>
      </c>
      <c r="P40" s="24" t="str">
        <f>IF(AND(Week10&gt;=E40,Week10&lt;=F40),"x","")</f>
        <v/>
      </c>
      <c r="Q40" s="24" t="str">
        <f>IF(AND(Week11&gt;=E40,Week11&lt;=F40),"x","")</f>
        <v/>
      </c>
      <c r="R40" s="24" t="str">
        <f>IF(AND(Week12&gt;=E40,Week12&lt;=F40),"x","")</f>
        <v/>
      </c>
      <c r="S40" s="24" t="str">
        <f>IF(AND(Week13&gt;=E40,Week13&lt;=F40),"x","")</f>
        <v/>
      </c>
      <c r="T40" s="24" t="str">
        <f>IF(AND(Week14&gt;=E40,Week14&lt;=F40),"x","")</f>
        <v/>
      </c>
      <c r="U40" s="24" t="str">
        <f>IF(AND(Week15&gt;=E40,Week15&lt;=F40),"x","")</f>
        <v/>
      </c>
      <c r="V40" s="24" t="str">
        <f>IF(AND(Week16&gt;=E40,Week16&lt;=F40),"x","")</f>
        <v/>
      </c>
      <c r="W40" s="24" t="str">
        <f>IF(AND(Week17&gt;=E40,Week17&lt;=F40),"x","")</f>
        <v/>
      </c>
      <c r="X40" s="24" t="str">
        <f>IF(AND(Week18&gt;=E40,Week18&lt;=F40),"x","")</f>
        <v/>
      </c>
      <c r="Y40" s="24" t="str">
        <f>IF(AND(Week19&gt;=E40,Week19&lt;=F40),"x","")</f>
        <v/>
      </c>
      <c r="Z40" s="24" t="str">
        <f>IF(AND(Week20&gt;=E40,Week20&lt;=F40),"x","")</f>
        <v/>
      </c>
      <c r="AA40" s="24" t="str">
        <f>IF(AND(Week21&gt;=E40,Week21&lt;=F40),"x","")</f>
        <v/>
      </c>
      <c r="AB40" s="24" t="str">
        <f>IF(AND(Week22&gt;=E40,Week22&lt;=F40),"x","")</f>
        <v/>
      </c>
      <c r="AC40" s="24" t="str">
        <f>IF(AND(Week23&gt;=E40,Week23&lt;=F40),"x","")</f>
        <v/>
      </c>
      <c r="AD40" s="24" t="str">
        <f>IF(AND(Week24&gt;=E40,Week24&lt;=F40),"x","")</f>
        <v/>
      </c>
      <c r="AE40" s="24" t="str">
        <f>IF(AND(Week25&gt;=E40,Week25&lt;=F40),"x","")</f>
        <v/>
      </c>
      <c r="AF40" s="24" t="str">
        <f>IF(AND(Week26&gt;=E40,Week26&lt;=F40),"x","")</f>
        <v/>
      </c>
      <c r="AG40" s="24" t="str">
        <f>IF(AND(Week27&gt;=E40,Week27&lt;=F40),"x","")</f>
        <v/>
      </c>
      <c r="AH40" s="24" t="str">
        <f>IF(AND(Week28&gt;=E40,Week28&lt;=F40),"x","")</f>
        <v/>
      </c>
      <c r="AI40" s="24" t="str">
        <f>IF(AND(Week29&gt;=E40,Week29&lt;=F40),"x","")</f>
        <v/>
      </c>
      <c r="AJ40" s="24" t="str">
        <f>IF(AND(Week30&gt;=E40,Week30&lt;=F40),"x","")</f>
        <v/>
      </c>
      <c r="AK40" s="24" t="str">
        <f>IF(AND(Week31&gt;=E40,Week31&lt;=F40),"x","")</f>
        <v/>
      </c>
      <c r="AL40" s="24" t="str">
        <f>IF(AND(Week32&gt;=E40,Week32&lt;=F40),"x","")</f>
        <v/>
      </c>
      <c r="AM40" s="24" t="str">
        <f>IF(AND(Week33&gt;=E40,Week33&lt;=F40),"x","")</f>
        <v/>
      </c>
      <c r="AN40" s="24" t="str">
        <f>IF(AND(Week34&gt;=E40,Week34&lt;=F40),"x","")</f>
        <v/>
      </c>
      <c r="AO40" s="24" t="str">
        <f>IF(AND(Week35&gt;=E40,Week35&lt;=F40),"x","")</f>
        <v/>
      </c>
      <c r="AP40" s="24" t="str">
        <f>IF(AND(Week36&gt;=E40,Week36&lt;=F40),"x","")</f>
        <v/>
      </c>
      <c r="AQ40" s="24" t="str">
        <f>IF(AND(Week37&gt;=E40,Week37&lt;=F40),"x","")</f>
        <v/>
      </c>
      <c r="AR40" s="24" t="str">
        <f>IF(AND(Week38&gt;=E40,Week38&lt;=F40),"x","")</f>
        <v/>
      </c>
      <c r="AS40" s="24" t="str">
        <f>IF(AND(Week39&gt;=E40,Week39&lt;=F40),"x","")</f>
        <v/>
      </c>
      <c r="AT40" s="24" t="str">
        <f>IF(AND(Week40&gt;=E40,Week40&lt;=F40),"x","")</f>
        <v/>
      </c>
      <c r="AU40" s="24" t="str">
        <f>IF(AND(Week41&gt;=E40,Week41&lt;=F40),"x","")</f>
        <v/>
      </c>
      <c r="AV40" s="24" t="str">
        <f>IF(AND(Week42&gt;=E40,Week42&lt;=F40),"x","")</f>
        <v/>
      </c>
      <c r="AW40" s="24" t="str">
        <f>IF(AND(Week43&gt;=E40,Week43&lt;=F40),"x","")</f>
        <v/>
      </c>
      <c r="AX40" s="24" t="str">
        <f>IF(AND(Week44&gt;=E40,Week44&lt;=F40),"x","")</f>
        <v/>
      </c>
      <c r="AY40" s="24" t="str">
        <f>IF(AND(Week45&gt;=E40,Week45&lt;=F40),"x","")</f>
        <v/>
      </c>
      <c r="AZ40" s="24" t="str">
        <f>IF(AND(Week46&gt;=E40,Week46&lt;=F40),"x","")</f>
        <v/>
      </c>
      <c r="BA40" s="24" t="str">
        <f>IF(AND(Week47&gt;=E40,Week47&lt;=F40),"x","")</f>
        <v/>
      </c>
      <c r="BB40" s="24" t="str">
        <f>IF(AND(Week48&gt;=E40,Week48&lt;=F40),"x","")</f>
        <v/>
      </c>
      <c r="BC40" s="24" t="str">
        <f>IF(AND(Week49&gt;=E40,Week49&lt;=F40),"x","")</f>
        <v/>
      </c>
      <c r="BD40" s="24" t="str">
        <f>IF(AND(Week50&gt;=E40,Week50&lt;=F40),"x","")</f>
        <v/>
      </c>
      <c r="BE40" s="24" t="str">
        <f>IF(AND(Week51&gt;=E40,Week51&lt;=F40),"x","")</f>
        <v/>
      </c>
      <c r="BF40" s="25" t="str">
        <f>IF(AND(Week52&gt;=E40,Week52&lt;=F40),"x","")</f>
        <v/>
      </c>
    </row>
    <row r="41" spans="2:58" s="16" customFormat="1" ht="11" customHeight="1">
      <c r="B41" s="20"/>
      <c r="C41" s="20"/>
      <c r="D41" s="22"/>
      <c r="E41" s="21"/>
      <c r="F41" s="21"/>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row>
    <row r="42" spans="2:58" ht="25" customHeight="1">
      <c r="B42" s="17">
        <v>1</v>
      </c>
      <c r="C42" s="17" t="str">
        <f>IF(Project8_Name&lt;&gt;"",Project8_Name,"")</f>
        <v/>
      </c>
      <c r="D42" s="80"/>
      <c r="E42" s="19">
        <f t="shared" si="0"/>
        <v>1</v>
      </c>
      <c r="F42" s="19">
        <f>E42+(Project8_Duration-1)</f>
        <v>0</v>
      </c>
      <c r="G42" s="23" t="str">
        <f>IF(AND(Week1&gt;=E42,Week1&lt;=F42),"x","")</f>
        <v/>
      </c>
      <c r="H42" s="24" t="str">
        <f>IF(AND(Week2&gt;=E42,Week2&lt;=F42),"x","")</f>
        <v/>
      </c>
      <c r="I42" s="24" t="str">
        <f>IF(AND(Week3&gt;=E42,Week3&lt;=F42),"x","")</f>
        <v/>
      </c>
      <c r="J42" s="24" t="str">
        <f>IF(AND(Week4&gt;=E42,Week4&lt;=F42),"x","")</f>
        <v/>
      </c>
      <c r="K42" s="24" t="str">
        <f>IF(AND(Week5&gt;=E42,Week5&lt;=F42),"x","")</f>
        <v/>
      </c>
      <c r="L42" s="24" t="str">
        <f>IF(AND(Week6&gt;=E42,Week6&lt;=F42),"x","")</f>
        <v/>
      </c>
      <c r="M42" s="24" t="str">
        <f>IF(AND(Week7&gt;=E42,Week7&lt;=F42),"x","")</f>
        <v/>
      </c>
      <c r="N42" s="24" t="str">
        <f>IF(AND(Week8&gt;=E42,Week8&lt;=F42),"x","")</f>
        <v/>
      </c>
      <c r="O42" s="24" t="str">
        <f>IF(AND(Week9&gt;=E42,Week9&lt;=F42),"x","")</f>
        <v/>
      </c>
      <c r="P42" s="24" t="str">
        <f>IF(AND(Week10&gt;=E42,Week10&lt;=F42),"x","")</f>
        <v/>
      </c>
      <c r="Q42" s="24" t="str">
        <f>IF(AND(Week11&gt;=E42,Week11&lt;=F42),"x","")</f>
        <v/>
      </c>
      <c r="R42" s="24" t="str">
        <f>IF(AND(Week12&gt;=E42,Week12&lt;=F42),"x","")</f>
        <v/>
      </c>
      <c r="S42" s="24" t="str">
        <f>IF(AND(Week13&gt;=E42,Week13&lt;=F42),"x","")</f>
        <v/>
      </c>
      <c r="T42" s="24" t="str">
        <f>IF(AND(Week14&gt;=E42,Week14&lt;=F42),"x","")</f>
        <v/>
      </c>
      <c r="U42" s="24" t="str">
        <f>IF(AND(Week15&gt;=E42,Week15&lt;=F42),"x","")</f>
        <v/>
      </c>
      <c r="V42" s="24" t="str">
        <f>IF(AND(Week16&gt;=E42,Week16&lt;=F42),"x","")</f>
        <v/>
      </c>
      <c r="W42" s="24" t="str">
        <f>IF(AND(Week17&gt;=E42,Week17&lt;=F42),"x","")</f>
        <v/>
      </c>
      <c r="X42" s="24" t="str">
        <f>IF(AND(Week18&gt;=E42,Week18&lt;=F42),"x","")</f>
        <v/>
      </c>
      <c r="Y42" s="24" t="str">
        <f>IF(AND(Week19&gt;=E42,Week19&lt;=F42),"x","")</f>
        <v/>
      </c>
      <c r="Z42" s="24" t="str">
        <f>IF(AND(Week20&gt;=E42,Week20&lt;=F42),"x","")</f>
        <v/>
      </c>
      <c r="AA42" s="24" t="str">
        <f>IF(AND(Week21&gt;=E42,Week21&lt;=F42),"x","")</f>
        <v/>
      </c>
      <c r="AB42" s="24" t="str">
        <f>IF(AND(Week22&gt;=E42,Week22&lt;=F42),"x","")</f>
        <v/>
      </c>
      <c r="AC42" s="24" t="str">
        <f>IF(AND(Week23&gt;=E42,Week23&lt;=F42),"x","")</f>
        <v/>
      </c>
      <c r="AD42" s="24" t="str">
        <f>IF(AND(Week24&gt;=E42,Week24&lt;=F42),"x","")</f>
        <v/>
      </c>
      <c r="AE42" s="24" t="str">
        <f>IF(AND(Week25&gt;=E42,Week25&lt;=F42),"x","")</f>
        <v/>
      </c>
      <c r="AF42" s="24" t="str">
        <f>IF(AND(Week26&gt;=E42,Week26&lt;=F42),"x","")</f>
        <v/>
      </c>
      <c r="AG42" s="24" t="str">
        <f>IF(AND(Week27&gt;=E42,Week27&lt;=F42),"x","")</f>
        <v/>
      </c>
      <c r="AH42" s="24" t="str">
        <f>IF(AND(Week28&gt;=E42,Week28&lt;=F42),"x","")</f>
        <v/>
      </c>
      <c r="AI42" s="24" t="str">
        <f>IF(AND(Week29&gt;=E42,Week29&lt;=F42),"x","")</f>
        <v/>
      </c>
      <c r="AJ42" s="24" t="str">
        <f>IF(AND(Week30&gt;=E42,Week30&lt;=F42),"x","")</f>
        <v/>
      </c>
      <c r="AK42" s="24" t="str">
        <f>IF(AND(Week31&gt;=E42,Week31&lt;=F42),"x","")</f>
        <v/>
      </c>
      <c r="AL42" s="24" t="str">
        <f>IF(AND(Week32&gt;=E42,Week32&lt;=F42),"x","")</f>
        <v/>
      </c>
      <c r="AM42" s="24" t="str">
        <f>IF(AND(Week33&gt;=E42,Week33&lt;=F42),"x","")</f>
        <v/>
      </c>
      <c r="AN42" s="24" t="str">
        <f>IF(AND(Week34&gt;=E42,Week34&lt;=F42),"x","")</f>
        <v/>
      </c>
      <c r="AO42" s="24" t="str">
        <f>IF(AND(Week35&gt;=E42,Week35&lt;=F42),"x","")</f>
        <v/>
      </c>
      <c r="AP42" s="24" t="str">
        <f>IF(AND(Week36&gt;=E42,Week36&lt;=F42),"x","")</f>
        <v/>
      </c>
      <c r="AQ42" s="24" t="str">
        <f>IF(AND(Week37&gt;=E42,Week37&lt;=F42),"x","")</f>
        <v/>
      </c>
      <c r="AR42" s="24" t="str">
        <f>IF(AND(Week38&gt;=E42,Week38&lt;=F42),"x","")</f>
        <v/>
      </c>
      <c r="AS42" s="24" t="str">
        <f>IF(AND(Week39&gt;=E42,Week39&lt;=F42),"x","")</f>
        <v/>
      </c>
      <c r="AT42" s="24" t="str">
        <f>IF(AND(Week40&gt;=E42,Week40&lt;=F42),"x","")</f>
        <v/>
      </c>
      <c r="AU42" s="24" t="str">
        <f>IF(AND(Week41&gt;=E42,Week41&lt;=F42),"x","")</f>
        <v/>
      </c>
      <c r="AV42" s="24" t="str">
        <f>IF(AND(Week42&gt;=E42,Week42&lt;=F42),"x","")</f>
        <v/>
      </c>
      <c r="AW42" s="24" t="str">
        <f>IF(AND(Week43&gt;=E42,Week43&lt;=F42),"x","")</f>
        <v/>
      </c>
      <c r="AX42" s="24" t="str">
        <f>IF(AND(Week44&gt;=E42,Week44&lt;=F42),"x","")</f>
        <v/>
      </c>
      <c r="AY42" s="24" t="str">
        <f>IF(AND(Week45&gt;=E42,Week45&lt;=F42),"x","")</f>
        <v/>
      </c>
      <c r="AZ42" s="24" t="str">
        <f>IF(AND(Week46&gt;=E42,Week46&lt;=F42),"x","")</f>
        <v/>
      </c>
      <c r="BA42" s="24" t="str">
        <f>IF(AND(Week47&gt;=E42,Week47&lt;=F42),"x","")</f>
        <v/>
      </c>
      <c r="BB42" s="24" t="str">
        <f>IF(AND(Week48&gt;=E42,Week48&lt;=F42),"x","")</f>
        <v/>
      </c>
      <c r="BC42" s="24" t="str">
        <f>IF(AND(Week49&gt;=E42,Week49&lt;=F42),"x","")</f>
        <v/>
      </c>
      <c r="BD42" s="24" t="str">
        <f>IF(AND(Week50&gt;=E42,Week50&lt;=F42),"x","")</f>
        <v/>
      </c>
      <c r="BE42" s="24" t="str">
        <f>IF(AND(Week51&gt;=E42,Week51&lt;=F42),"x","")</f>
        <v/>
      </c>
      <c r="BF42" s="25" t="str">
        <f>IF(AND(Week52&gt;=E42,Week52&lt;=F42),"x","")</f>
        <v/>
      </c>
    </row>
    <row r="43" spans="2:58" s="16" customFormat="1" ht="11" customHeight="1">
      <c r="B43" s="20"/>
      <c r="C43" s="20"/>
      <c r="D43" s="22"/>
      <c r="E43" s="21"/>
      <c r="F43" s="21"/>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row>
    <row r="44" spans="2:58" ht="25" customHeight="1">
      <c r="B44" s="17">
        <v>1</v>
      </c>
      <c r="C44" s="17" t="str">
        <f>IF(Project9_Name&lt;&gt;"",Project9_Name,"")</f>
        <v/>
      </c>
      <c r="D44" s="80"/>
      <c r="E44" s="19">
        <f t="shared" si="0"/>
        <v>1</v>
      </c>
      <c r="F44" s="19">
        <f>E44+(Project9_Duration-1)</f>
        <v>0</v>
      </c>
      <c r="G44" s="23" t="str">
        <f>IF(AND(Week1&gt;=E44,Week1&lt;=F44),"x","")</f>
        <v/>
      </c>
      <c r="H44" s="24" t="str">
        <f>IF(AND(Week2&gt;=E44,Week2&lt;=F44),"x","")</f>
        <v/>
      </c>
      <c r="I44" s="24" t="str">
        <f>IF(AND(Week3&gt;=E44,Week3&lt;=F44),"x","")</f>
        <v/>
      </c>
      <c r="J44" s="24" t="str">
        <f>IF(AND(Week4&gt;=E44,Week4&lt;=F44),"x","")</f>
        <v/>
      </c>
      <c r="K44" s="24" t="str">
        <f>IF(AND(Week5&gt;=E44,Week5&lt;=F44),"x","")</f>
        <v/>
      </c>
      <c r="L44" s="24" t="str">
        <f>IF(AND(Week6&gt;=E44,Week6&lt;=F44),"x","")</f>
        <v/>
      </c>
      <c r="M44" s="24" t="str">
        <f>IF(AND(Week7&gt;=E44,Week7&lt;=F44),"x","")</f>
        <v/>
      </c>
      <c r="N44" s="24" t="str">
        <f>IF(AND(Week8&gt;=E44,Week8&lt;=F44),"x","")</f>
        <v/>
      </c>
      <c r="O44" s="24" t="str">
        <f>IF(AND(Week9&gt;=E44,Week9&lt;=F44),"x","")</f>
        <v/>
      </c>
      <c r="P44" s="24" t="str">
        <f>IF(AND(Week10&gt;=E44,Week10&lt;=F44),"x","")</f>
        <v/>
      </c>
      <c r="Q44" s="24" t="str">
        <f>IF(AND(Week11&gt;=E44,Week11&lt;=F44),"x","")</f>
        <v/>
      </c>
      <c r="R44" s="24" t="str">
        <f>IF(AND(Week12&gt;=E44,Week12&lt;=F44),"x","")</f>
        <v/>
      </c>
      <c r="S44" s="24" t="str">
        <f>IF(AND(Week13&gt;=E44,Week13&lt;=F44),"x","")</f>
        <v/>
      </c>
      <c r="T44" s="24" t="str">
        <f>IF(AND(Week14&gt;=E44,Week14&lt;=F44),"x","")</f>
        <v/>
      </c>
      <c r="U44" s="24" t="str">
        <f>IF(AND(Week15&gt;=E44,Week15&lt;=F44),"x","")</f>
        <v/>
      </c>
      <c r="V44" s="24" t="str">
        <f>IF(AND(Week16&gt;=E44,Week16&lt;=F44),"x","")</f>
        <v/>
      </c>
      <c r="W44" s="24" t="str">
        <f>IF(AND(Week17&gt;=E44,Week17&lt;=F44),"x","")</f>
        <v/>
      </c>
      <c r="X44" s="24" t="str">
        <f>IF(AND(Week18&gt;=E44,Week18&lt;=F44),"x","")</f>
        <v/>
      </c>
      <c r="Y44" s="24" t="str">
        <f>IF(AND(Week19&gt;=E44,Week19&lt;=F44),"x","")</f>
        <v/>
      </c>
      <c r="Z44" s="24" t="str">
        <f>IF(AND(Week20&gt;=E44,Week20&lt;=F44),"x","")</f>
        <v/>
      </c>
      <c r="AA44" s="24" t="str">
        <f>IF(AND(Week21&gt;=E44,Week21&lt;=F44),"x","")</f>
        <v/>
      </c>
      <c r="AB44" s="24" t="str">
        <f>IF(AND(Week22&gt;=E44,Week22&lt;=F44),"x","")</f>
        <v/>
      </c>
      <c r="AC44" s="24" t="str">
        <f>IF(AND(Week23&gt;=E44,Week23&lt;=F44),"x","")</f>
        <v/>
      </c>
      <c r="AD44" s="24" t="str">
        <f>IF(AND(Week24&gt;=E44,Week24&lt;=F44),"x","")</f>
        <v/>
      </c>
      <c r="AE44" s="24" t="str">
        <f>IF(AND(Week25&gt;=E44,Week25&lt;=F44),"x","")</f>
        <v/>
      </c>
      <c r="AF44" s="24" t="str">
        <f>IF(AND(Week26&gt;=E44,Week26&lt;=F44),"x","")</f>
        <v/>
      </c>
      <c r="AG44" s="24" t="str">
        <f>IF(AND(Week27&gt;=E44,Week27&lt;=F44),"x","")</f>
        <v/>
      </c>
      <c r="AH44" s="24" t="str">
        <f>IF(AND(Week28&gt;=E44,Week28&lt;=F44),"x","")</f>
        <v/>
      </c>
      <c r="AI44" s="24" t="str">
        <f>IF(AND(Week29&gt;=E44,Week29&lt;=F44),"x","")</f>
        <v/>
      </c>
      <c r="AJ44" s="24" t="str">
        <f>IF(AND(Week30&gt;=E44,Week30&lt;=F44),"x","")</f>
        <v/>
      </c>
      <c r="AK44" s="24" t="str">
        <f>IF(AND(Week31&gt;=E44,Week31&lt;=F44),"x","")</f>
        <v/>
      </c>
      <c r="AL44" s="24" t="str">
        <f>IF(AND(Week32&gt;=E44,Week32&lt;=F44),"x","")</f>
        <v/>
      </c>
      <c r="AM44" s="24" t="str">
        <f>IF(AND(Week33&gt;=E44,Week33&lt;=F44),"x","")</f>
        <v/>
      </c>
      <c r="AN44" s="24" t="str">
        <f>IF(AND(Week34&gt;=E44,Week34&lt;=F44),"x","")</f>
        <v/>
      </c>
      <c r="AO44" s="24" t="str">
        <f>IF(AND(Week35&gt;=E44,Week35&lt;=F44),"x","")</f>
        <v/>
      </c>
      <c r="AP44" s="24" t="str">
        <f>IF(AND(Week36&gt;=E44,Week36&lt;=F44),"x","")</f>
        <v/>
      </c>
      <c r="AQ44" s="24" t="str">
        <f>IF(AND(Week37&gt;=E44,Week37&lt;=F44),"x","")</f>
        <v/>
      </c>
      <c r="AR44" s="24" t="str">
        <f>IF(AND(Week38&gt;=E44,Week38&lt;=F44),"x","")</f>
        <v/>
      </c>
      <c r="AS44" s="24" t="str">
        <f>IF(AND(Week39&gt;=E44,Week39&lt;=F44),"x","")</f>
        <v/>
      </c>
      <c r="AT44" s="24" t="str">
        <f>IF(AND(Week40&gt;=E44,Week40&lt;=F44),"x","")</f>
        <v/>
      </c>
      <c r="AU44" s="24" t="str">
        <f>IF(AND(Week41&gt;=E44,Week41&lt;=F44),"x","")</f>
        <v/>
      </c>
      <c r="AV44" s="24" t="str">
        <f>IF(AND(Week42&gt;=E44,Week42&lt;=F44),"x","")</f>
        <v/>
      </c>
      <c r="AW44" s="24" t="str">
        <f>IF(AND(Week43&gt;=E44,Week43&lt;=F44),"x","")</f>
        <v/>
      </c>
      <c r="AX44" s="24" t="str">
        <f>IF(AND(Week44&gt;=E44,Week44&lt;=F44),"x","")</f>
        <v/>
      </c>
      <c r="AY44" s="24" t="str">
        <f>IF(AND(Week45&gt;=E44,Week45&lt;=F44),"x","")</f>
        <v/>
      </c>
      <c r="AZ44" s="24" t="str">
        <f>IF(AND(Week46&gt;=E44,Week46&lt;=F44),"x","")</f>
        <v/>
      </c>
      <c r="BA44" s="24" t="str">
        <f>IF(AND(Week47&gt;=E44,Week47&lt;=F44),"x","")</f>
        <v/>
      </c>
      <c r="BB44" s="24" t="str">
        <f>IF(AND(Week48&gt;=E44,Week48&lt;=F44),"x","")</f>
        <v/>
      </c>
      <c r="BC44" s="24" t="str">
        <f>IF(AND(Week49&gt;=E44,Week49&lt;=F44),"x","")</f>
        <v/>
      </c>
      <c r="BD44" s="24" t="str">
        <f>IF(AND(Week50&gt;=E44,Week50&lt;=F44),"x","")</f>
        <v/>
      </c>
      <c r="BE44" s="24" t="str">
        <f>IF(AND(Week51&gt;=E44,Week51&lt;=F44),"x","")</f>
        <v/>
      </c>
      <c r="BF44" s="25" t="str">
        <f>IF(AND(Week52&gt;=E44,Week52&lt;=F44),"x","")</f>
        <v/>
      </c>
    </row>
    <row r="45" spans="2:58" s="16" customFormat="1" ht="11" customHeight="1">
      <c r="B45" s="20"/>
      <c r="C45" s="20"/>
      <c r="D45" s="22"/>
      <c r="E45" s="21"/>
      <c r="F45" s="21"/>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row>
    <row r="46" spans="2:58" ht="25" customHeight="1">
      <c r="B46" s="17">
        <v>1</v>
      </c>
      <c r="C46" s="17" t="str">
        <f>IF(Project10_Name&lt;&gt;"",Project10_Name,"")</f>
        <v/>
      </c>
      <c r="D46" s="80"/>
      <c r="E46" s="19">
        <f t="shared" si="0"/>
        <v>1</v>
      </c>
      <c r="F46" s="19">
        <f>E46+(Project10_Duration-1)</f>
        <v>0</v>
      </c>
      <c r="G46" s="23" t="str">
        <f>IF(AND(Week1&gt;=E46,Week1&lt;=F46),"x","")</f>
        <v/>
      </c>
      <c r="H46" s="24" t="str">
        <f>IF(AND(Week2&gt;=E46,Week2&lt;=F46),"x","")</f>
        <v/>
      </c>
      <c r="I46" s="24" t="str">
        <f>IF(AND(Week3&gt;=E46,Week3&lt;=F46),"x","")</f>
        <v/>
      </c>
      <c r="J46" s="24" t="str">
        <f>IF(AND(Week4&gt;=E46,Week4&lt;=F46),"x","")</f>
        <v/>
      </c>
      <c r="K46" s="24" t="str">
        <f>IF(AND(Week5&gt;=E46,Week5&lt;=F46),"x","")</f>
        <v/>
      </c>
      <c r="L46" s="24" t="str">
        <f>IF(AND(Week6&gt;=E46,Week6&lt;=F46),"x","")</f>
        <v/>
      </c>
      <c r="M46" s="24" t="str">
        <f>IF(AND(Week7&gt;=E46,Week7&lt;=F46),"x","")</f>
        <v/>
      </c>
      <c r="N46" s="24" t="str">
        <f>IF(AND(Week8&gt;=E46,Week8&lt;=F46),"x","")</f>
        <v/>
      </c>
      <c r="O46" s="24" t="str">
        <f>IF(AND(Week9&gt;=E46,Week9&lt;=F46),"x","")</f>
        <v/>
      </c>
      <c r="P46" s="24" t="str">
        <f>IF(AND(Week10&gt;=E46,Week10&lt;=F46),"x","")</f>
        <v/>
      </c>
      <c r="Q46" s="24" t="str">
        <f>IF(AND(Week11&gt;=E46,Week11&lt;=F46),"x","")</f>
        <v/>
      </c>
      <c r="R46" s="24" t="str">
        <f>IF(AND(Week12&gt;=E46,Week12&lt;=F46),"x","")</f>
        <v/>
      </c>
      <c r="S46" s="24" t="str">
        <f>IF(AND(Week13&gt;=E46,Week13&lt;=F46),"x","")</f>
        <v/>
      </c>
      <c r="T46" s="24" t="str">
        <f>IF(AND(Week14&gt;=E46,Week14&lt;=F46),"x","")</f>
        <v/>
      </c>
      <c r="U46" s="24" t="str">
        <f>IF(AND(Week15&gt;=E46,Week15&lt;=F46),"x","")</f>
        <v/>
      </c>
      <c r="V46" s="24" t="str">
        <f>IF(AND(Week16&gt;=E46,Week16&lt;=F46),"x","")</f>
        <v/>
      </c>
      <c r="W46" s="24" t="str">
        <f>IF(AND(Week17&gt;=E46,Week17&lt;=F46),"x","")</f>
        <v/>
      </c>
      <c r="X46" s="24" t="str">
        <f>IF(AND(Week18&gt;=E46,Week18&lt;=F46),"x","")</f>
        <v/>
      </c>
      <c r="Y46" s="24" t="str">
        <f>IF(AND(Week19&gt;=E46,Week19&lt;=F46),"x","")</f>
        <v/>
      </c>
      <c r="Z46" s="24" t="str">
        <f>IF(AND(Week20&gt;=E46,Week20&lt;=F46),"x","")</f>
        <v/>
      </c>
      <c r="AA46" s="24" t="str">
        <f>IF(AND(Week21&gt;=E46,Week21&lt;=F46),"x","")</f>
        <v/>
      </c>
      <c r="AB46" s="24" t="str">
        <f>IF(AND(Week22&gt;=E46,Week22&lt;=F46),"x","")</f>
        <v/>
      </c>
      <c r="AC46" s="24" t="str">
        <f>IF(AND(Week23&gt;=E46,Week23&lt;=F46),"x","")</f>
        <v/>
      </c>
      <c r="AD46" s="24" t="str">
        <f>IF(AND(Week24&gt;=E46,Week24&lt;=F46),"x","")</f>
        <v/>
      </c>
      <c r="AE46" s="24" t="str">
        <f>IF(AND(Week25&gt;=E46,Week25&lt;=F46),"x","")</f>
        <v/>
      </c>
      <c r="AF46" s="24" t="str">
        <f>IF(AND(Week26&gt;=E46,Week26&lt;=F46),"x","")</f>
        <v/>
      </c>
      <c r="AG46" s="24" t="str">
        <f>IF(AND(Week27&gt;=E46,Week27&lt;=F46),"x","")</f>
        <v/>
      </c>
      <c r="AH46" s="24" t="str">
        <f>IF(AND(Week28&gt;=E46,Week28&lt;=F46),"x","")</f>
        <v/>
      </c>
      <c r="AI46" s="24" t="str">
        <f>IF(AND(Week29&gt;=E46,Week29&lt;=F46),"x","")</f>
        <v/>
      </c>
      <c r="AJ46" s="24" t="str">
        <f>IF(AND(Week30&gt;=E46,Week30&lt;=F46),"x","")</f>
        <v/>
      </c>
      <c r="AK46" s="24" t="str">
        <f>IF(AND(Week31&gt;=E46,Week31&lt;=F46),"x","")</f>
        <v/>
      </c>
      <c r="AL46" s="24" t="str">
        <f>IF(AND(Week32&gt;=E46,Week32&lt;=F46),"x","")</f>
        <v/>
      </c>
      <c r="AM46" s="24" t="str">
        <f>IF(AND(Week33&gt;=E46,Week33&lt;=F46),"x","")</f>
        <v/>
      </c>
      <c r="AN46" s="24" t="str">
        <f>IF(AND(Week34&gt;=E46,Week34&lt;=F46),"x","")</f>
        <v/>
      </c>
      <c r="AO46" s="24" t="str">
        <f>IF(AND(Week35&gt;=E46,Week35&lt;=F46),"x","")</f>
        <v/>
      </c>
      <c r="AP46" s="24" t="str">
        <f>IF(AND(Week36&gt;=E46,Week36&lt;=F46),"x","")</f>
        <v/>
      </c>
      <c r="AQ46" s="24" t="str">
        <f>IF(AND(Week37&gt;=E46,Week37&lt;=F46),"x","")</f>
        <v/>
      </c>
      <c r="AR46" s="24" t="str">
        <f>IF(AND(Week38&gt;=E46,Week38&lt;=F46),"x","")</f>
        <v/>
      </c>
      <c r="AS46" s="24" t="str">
        <f>IF(AND(Week39&gt;=E46,Week39&lt;=F46),"x","")</f>
        <v/>
      </c>
      <c r="AT46" s="24" t="str">
        <f>IF(AND(Week40&gt;=E46,Week40&lt;=F46),"x","")</f>
        <v/>
      </c>
      <c r="AU46" s="24" t="str">
        <f>IF(AND(Week41&gt;=E46,Week41&lt;=F46),"x","")</f>
        <v/>
      </c>
      <c r="AV46" s="24" t="str">
        <f>IF(AND(Week42&gt;=E46,Week42&lt;=F46),"x","")</f>
        <v/>
      </c>
      <c r="AW46" s="24" t="str">
        <f>IF(AND(Week43&gt;=E46,Week43&lt;=F46),"x","")</f>
        <v/>
      </c>
      <c r="AX46" s="24" t="str">
        <f>IF(AND(Week44&gt;=E46,Week44&lt;=F46),"x","")</f>
        <v/>
      </c>
      <c r="AY46" s="24" t="str">
        <f>IF(AND(Week45&gt;=E46,Week45&lt;=F46),"x","")</f>
        <v/>
      </c>
      <c r="AZ46" s="24" t="str">
        <f>IF(AND(Week46&gt;=E46,Week46&lt;=F46),"x","")</f>
        <v/>
      </c>
      <c r="BA46" s="24" t="str">
        <f>IF(AND(Week47&gt;=E46,Week47&lt;=F46),"x","")</f>
        <v/>
      </c>
      <c r="BB46" s="24" t="str">
        <f>IF(AND(Week48&gt;=E46,Week48&lt;=F46),"x","")</f>
        <v/>
      </c>
      <c r="BC46" s="24" t="str">
        <f>IF(AND(Week49&gt;=E46,Week49&lt;=F46),"x","")</f>
        <v/>
      </c>
      <c r="BD46" s="24" t="str">
        <f>IF(AND(Week50&gt;=E46,Week50&lt;=F46),"x","")</f>
        <v/>
      </c>
      <c r="BE46" s="24" t="str">
        <f>IF(AND(Week51&gt;=E46,Week51&lt;=F46),"x","")</f>
        <v/>
      </c>
      <c r="BF46" s="25" t="str">
        <f>IF(AND(Week52&gt;=E46,Week52&lt;=F46),"x","")</f>
        <v/>
      </c>
    </row>
    <row r="47" spans="2:58" s="16" customFormat="1" ht="11" customHeight="1">
      <c r="B47" s="20"/>
      <c r="C47" s="20"/>
      <c r="D47" s="22"/>
      <c r="E47" s="21"/>
      <c r="F47" s="21"/>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row>
    <row r="48" spans="2:58" ht="25" customHeight="1">
      <c r="B48" s="17">
        <v>1</v>
      </c>
      <c r="C48" s="17" t="str">
        <f>IF(Project11_Name&lt;&gt;"",Project11_Name,"")</f>
        <v/>
      </c>
      <c r="D48" s="80"/>
      <c r="E48" s="19">
        <f t="shared" si="0"/>
        <v>1</v>
      </c>
      <c r="F48" s="19">
        <f>E48+(Project11_Duration-1)</f>
        <v>0</v>
      </c>
      <c r="G48" s="23" t="str">
        <f>IF(AND(Week1&gt;=E48,Week1&lt;=F48),"x","")</f>
        <v/>
      </c>
      <c r="H48" s="24" t="str">
        <f>IF(AND(Week2&gt;=E48,Week2&lt;=F48),"x","")</f>
        <v/>
      </c>
      <c r="I48" s="24" t="str">
        <f>IF(AND(Week3&gt;=E48,Week3&lt;=F48),"x","")</f>
        <v/>
      </c>
      <c r="J48" s="24" t="str">
        <f>IF(AND(Week4&gt;=E48,Week4&lt;=F48),"x","")</f>
        <v/>
      </c>
      <c r="K48" s="24" t="str">
        <f>IF(AND(Week5&gt;=E48,Week5&lt;=F48),"x","")</f>
        <v/>
      </c>
      <c r="L48" s="24" t="str">
        <f>IF(AND(Week6&gt;=E48,Week6&lt;=F48),"x","")</f>
        <v/>
      </c>
      <c r="M48" s="24" t="str">
        <f>IF(AND(Week7&gt;=E48,Week7&lt;=F48),"x","")</f>
        <v/>
      </c>
      <c r="N48" s="24" t="str">
        <f>IF(AND(Week8&gt;=E48,Week8&lt;=F48),"x","")</f>
        <v/>
      </c>
      <c r="O48" s="24" t="str">
        <f>IF(AND(Week9&gt;=E48,Week9&lt;=F48),"x","")</f>
        <v/>
      </c>
      <c r="P48" s="24" t="str">
        <f>IF(AND(Week10&gt;=E48,Week10&lt;=F48),"x","")</f>
        <v/>
      </c>
      <c r="Q48" s="24" t="str">
        <f>IF(AND(Week11&gt;=E48,Week11&lt;=F48),"x","")</f>
        <v/>
      </c>
      <c r="R48" s="24" t="str">
        <f>IF(AND(Week12&gt;=E48,Week12&lt;=F48),"x","")</f>
        <v/>
      </c>
      <c r="S48" s="24" t="str">
        <f>IF(AND(Week13&gt;=E48,Week13&lt;=F48),"x","")</f>
        <v/>
      </c>
      <c r="T48" s="24" t="str">
        <f>IF(AND(Week14&gt;=E48,Week14&lt;=F48),"x","")</f>
        <v/>
      </c>
      <c r="U48" s="24" t="str">
        <f>IF(AND(Week15&gt;=E48,Week15&lt;=F48),"x","")</f>
        <v/>
      </c>
      <c r="V48" s="24" t="str">
        <f>IF(AND(Week16&gt;=E48,Week16&lt;=F48),"x","")</f>
        <v/>
      </c>
      <c r="W48" s="24" t="str">
        <f>IF(AND(Week17&gt;=E48,Week17&lt;=F48),"x","")</f>
        <v/>
      </c>
      <c r="X48" s="24" t="str">
        <f>IF(AND(Week18&gt;=E48,Week18&lt;=F48),"x","")</f>
        <v/>
      </c>
      <c r="Y48" s="24" t="str">
        <f>IF(AND(Week19&gt;=E48,Week19&lt;=F48),"x","")</f>
        <v/>
      </c>
      <c r="Z48" s="24" t="str">
        <f>IF(AND(Week20&gt;=E48,Week20&lt;=F48),"x","")</f>
        <v/>
      </c>
      <c r="AA48" s="24" t="str">
        <f>IF(AND(Week21&gt;=E48,Week21&lt;=F48),"x","")</f>
        <v/>
      </c>
      <c r="AB48" s="24" t="str">
        <f>IF(AND(Week22&gt;=E48,Week22&lt;=F48),"x","")</f>
        <v/>
      </c>
      <c r="AC48" s="24" t="str">
        <f>IF(AND(Week23&gt;=E48,Week23&lt;=F48),"x","")</f>
        <v/>
      </c>
      <c r="AD48" s="24" t="str">
        <f>IF(AND(Week24&gt;=E48,Week24&lt;=F48),"x","")</f>
        <v/>
      </c>
      <c r="AE48" s="24" t="str">
        <f>IF(AND(Week25&gt;=E48,Week25&lt;=F48),"x","")</f>
        <v/>
      </c>
      <c r="AF48" s="24" t="str">
        <f>IF(AND(Week26&gt;=E48,Week26&lt;=F48),"x","")</f>
        <v/>
      </c>
      <c r="AG48" s="24" t="str">
        <f>IF(AND(Week27&gt;=E48,Week27&lt;=F48),"x","")</f>
        <v/>
      </c>
      <c r="AH48" s="24" t="str">
        <f>IF(AND(Week28&gt;=E48,Week28&lt;=F48),"x","")</f>
        <v/>
      </c>
      <c r="AI48" s="24" t="str">
        <f>IF(AND(Week29&gt;=E48,Week29&lt;=F48),"x","")</f>
        <v/>
      </c>
      <c r="AJ48" s="24" t="str">
        <f>IF(AND(Week30&gt;=E48,Week30&lt;=F48),"x","")</f>
        <v/>
      </c>
      <c r="AK48" s="24" t="str">
        <f>IF(AND(Week31&gt;=E48,Week31&lt;=F48),"x","")</f>
        <v/>
      </c>
      <c r="AL48" s="24" t="str">
        <f>IF(AND(Week32&gt;=E48,Week32&lt;=F48),"x","")</f>
        <v/>
      </c>
      <c r="AM48" s="24" t="str">
        <f>IF(AND(Week33&gt;=E48,Week33&lt;=F48),"x","")</f>
        <v/>
      </c>
      <c r="AN48" s="24" t="str">
        <f>IF(AND(Week34&gt;=E48,Week34&lt;=F48),"x","")</f>
        <v/>
      </c>
      <c r="AO48" s="24" t="str">
        <f>IF(AND(Week35&gt;=E48,Week35&lt;=F48),"x","")</f>
        <v/>
      </c>
      <c r="AP48" s="24" t="str">
        <f>IF(AND(Week36&gt;=E48,Week36&lt;=F48),"x","")</f>
        <v/>
      </c>
      <c r="AQ48" s="24" t="str">
        <f>IF(AND(Week37&gt;=E48,Week37&lt;=F48),"x","")</f>
        <v/>
      </c>
      <c r="AR48" s="24" t="str">
        <f>IF(AND(Week38&gt;=E48,Week38&lt;=F48),"x","")</f>
        <v/>
      </c>
      <c r="AS48" s="24" t="str">
        <f>IF(AND(Week39&gt;=E48,Week39&lt;=F48),"x","")</f>
        <v/>
      </c>
      <c r="AT48" s="24" t="str">
        <f>IF(AND(Week40&gt;=E48,Week40&lt;=F48),"x","")</f>
        <v/>
      </c>
      <c r="AU48" s="24" t="str">
        <f>IF(AND(Week41&gt;=E48,Week41&lt;=F48),"x","")</f>
        <v/>
      </c>
      <c r="AV48" s="24" t="str">
        <f>IF(AND(Week42&gt;=E48,Week42&lt;=F48),"x","")</f>
        <v/>
      </c>
      <c r="AW48" s="24" t="str">
        <f>IF(AND(Week43&gt;=E48,Week43&lt;=F48),"x","")</f>
        <v/>
      </c>
      <c r="AX48" s="24" t="str">
        <f>IF(AND(Week44&gt;=E48,Week44&lt;=F48),"x","")</f>
        <v/>
      </c>
      <c r="AY48" s="24" t="str">
        <f>IF(AND(Week45&gt;=E48,Week45&lt;=F48),"x","")</f>
        <v/>
      </c>
      <c r="AZ48" s="24" t="str">
        <f>IF(AND(Week46&gt;=E48,Week46&lt;=F48),"x","")</f>
        <v/>
      </c>
      <c r="BA48" s="24" t="str">
        <f>IF(AND(Week47&gt;=E48,Week47&lt;=F48),"x","")</f>
        <v/>
      </c>
      <c r="BB48" s="24" t="str">
        <f>IF(AND(Week48&gt;=E48,Week48&lt;=F48),"x","")</f>
        <v/>
      </c>
      <c r="BC48" s="24" t="str">
        <f>IF(AND(Week49&gt;=E48,Week49&lt;=F48),"x","")</f>
        <v/>
      </c>
      <c r="BD48" s="24" t="str">
        <f>IF(AND(Week50&gt;=E48,Week50&lt;=F48),"x","")</f>
        <v/>
      </c>
      <c r="BE48" s="24" t="str">
        <f>IF(AND(Week51&gt;=E48,Week51&lt;=F48),"x","")</f>
        <v/>
      </c>
      <c r="BF48" s="25" t="str">
        <f>IF(AND(Week52&gt;=E48,Week52&lt;=F48),"x","")</f>
        <v/>
      </c>
    </row>
    <row r="49" spans="2:58" s="16" customFormat="1" ht="11" customHeight="1">
      <c r="B49" s="20"/>
      <c r="C49" s="20"/>
      <c r="D49" s="22"/>
      <c r="E49" s="21"/>
      <c r="F49" s="21"/>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row>
    <row r="50" spans="2:58" ht="25" customHeight="1">
      <c r="B50" s="17">
        <v>1</v>
      </c>
      <c r="C50" s="17" t="str">
        <f>IF(Project12_Name&lt;&gt;"",Project12_Name,"")</f>
        <v/>
      </c>
      <c r="D50" s="80"/>
      <c r="E50" s="19">
        <f t="shared" si="0"/>
        <v>1</v>
      </c>
      <c r="F50" s="19">
        <f>E50+(Project12_Duration-1)</f>
        <v>0</v>
      </c>
      <c r="G50" s="23" t="str">
        <f>IF(AND(Week1&gt;=E50,Week1&lt;=F50),"x","")</f>
        <v/>
      </c>
      <c r="H50" s="24" t="str">
        <f>IF(AND(Week2&gt;=E50,Week2&lt;=F50),"x","")</f>
        <v/>
      </c>
      <c r="I50" s="24" t="str">
        <f>IF(AND(Week3&gt;=E50,Week3&lt;=F50),"x","")</f>
        <v/>
      </c>
      <c r="J50" s="24" t="str">
        <f>IF(AND(Week4&gt;=E50,Week4&lt;=F50),"x","")</f>
        <v/>
      </c>
      <c r="K50" s="24" t="str">
        <f>IF(AND(Week5&gt;=E50,Week5&lt;=F50),"x","")</f>
        <v/>
      </c>
      <c r="L50" s="24" t="str">
        <f>IF(AND(Week6&gt;=E50,Week6&lt;=F50),"x","")</f>
        <v/>
      </c>
      <c r="M50" s="24" t="str">
        <f>IF(AND(Week7&gt;=E50,Week7&lt;=F50),"x","")</f>
        <v/>
      </c>
      <c r="N50" s="24" t="str">
        <f>IF(AND(Week8&gt;=E50,Week8&lt;=F50),"x","")</f>
        <v/>
      </c>
      <c r="O50" s="24" t="str">
        <f>IF(AND(Week9&gt;=E50,Week9&lt;=F50),"x","")</f>
        <v/>
      </c>
      <c r="P50" s="24" t="str">
        <f>IF(AND(Week10&gt;=E50,Week10&lt;=F50),"x","")</f>
        <v/>
      </c>
      <c r="Q50" s="24" t="str">
        <f>IF(AND(Week11&gt;=E50,Week11&lt;=F50),"x","")</f>
        <v/>
      </c>
      <c r="R50" s="24" t="str">
        <f>IF(AND(Week12&gt;=E50,Week12&lt;=F50),"x","")</f>
        <v/>
      </c>
      <c r="S50" s="24" t="str">
        <f>IF(AND(Week13&gt;=E50,Week13&lt;=F50),"x","")</f>
        <v/>
      </c>
      <c r="T50" s="24" t="str">
        <f>IF(AND(Week14&gt;=E50,Week14&lt;=F50),"x","")</f>
        <v/>
      </c>
      <c r="U50" s="24" t="str">
        <f>IF(AND(Week15&gt;=E50,Week15&lt;=F50),"x","")</f>
        <v/>
      </c>
      <c r="V50" s="24" t="str">
        <f>IF(AND(Week16&gt;=E50,Week16&lt;=F50),"x","")</f>
        <v/>
      </c>
      <c r="W50" s="24" t="str">
        <f>IF(AND(Week17&gt;=E50,Week17&lt;=F50),"x","")</f>
        <v/>
      </c>
      <c r="X50" s="24" t="str">
        <f>IF(AND(Week18&gt;=E50,Week18&lt;=F50),"x","")</f>
        <v/>
      </c>
      <c r="Y50" s="24" t="str">
        <f>IF(AND(Week19&gt;=E50,Week19&lt;=F50),"x","")</f>
        <v/>
      </c>
      <c r="Z50" s="24" t="str">
        <f>IF(AND(Week20&gt;=E50,Week20&lt;=F50),"x","")</f>
        <v/>
      </c>
      <c r="AA50" s="24" t="str">
        <f>IF(AND(Week21&gt;=E50,Week21&lt;=F50),"x","")</f>
        <v/>
      </c>
      <c r="AB50" s="24" t="str">
        <f>IF(AND(Week22&gt;=E50,Week22&lt;=F50),"x","")</f>
        <v/>
      </c>
      <c r="AC50" s="24" t="str">
        <f>IF(AND(Week23&gt;=E50,Week23&lt;=F50),"x","")</f>
        <v/>
      </c>
      <c r="AD50" s="24" t="str">
        <f>IF(AND(Week24&gt;=E50,Week24&lt;=F50),"x","")</f>
        <v/>
      </c>
      <c r="AE50" s="24" t="str">
        <f>IF(AND(Week25&gt;=E50,Week25&lt;=F50),"x","")</f>
        <v/>
      </c>
      <c r="AF50" s="24" t="str">
        <f>IF(AND(Week26&gt;=E50,Week26&lt;=F50),"x","")</f>
        <v/>
      </c>
      <c r="AG50" s="24" t="str">
        <f>IF(AND(Week27&gt;=E50,Week27&lt;=F50),"x","")</f>
        <v/>
      </c>
      <c r="AH50" s="24" t="str">
        <f>IF(AND(Week28&gt;=E50,Week28&lt;=F50),"x","")</f>
        <v/>
      </c>
      <c r="AI50" s="24" t="str">
        <f>IF(AND(Week29&gt;=E50,Week29&lt;=F50),"x","")</f>
        <v/>
      </c>
      <c r="AJ50" s="24" t="str">
        <f>IF(AND(Week30&gt;=E50,Week30&lt;=F50),"x","")</f>
        <v/>
      </c>
      <c r="AK50" s="24" t="str">
        <f>IF(AND(Week31&gt;=E50,Week31&lt;=F50),"x","")</f>
        <v/>
      </c>
      <c r="AL50" s="24" t="str">
        <f>IF(AND(Week32&gt;=E50,Week32&lt;=F50),"x","")</f>
        <v/>
      </c>
      <c r="AM50" s="24" t="str">
        <f>IF(AND(Week33&gt;=E50,Week33&lt;=F50),"x","")</f>
        <v/>
      </c>
      <c r="AN50" s="24" t="str">
        <f>IF(AND(Week34&gt;=E50,Week34&lt;=F50),"x","")</f>
        <v/>
      </c>
      <c r="AO50" s="24" t="str">
        <f>IF(AND(Week35&gt;=E50,Week35&lt;=F50),"x","")</f>
        <v/>
      </c>
      <c r="AP50" s="24" t="str">
        <f>IF(AND(Week36&gt;=E50,Week36&lt;=F50),"x","")</f>
        <v/>
      </c>
      <c r="AQ50" s="24" t="str">
        <f>IF(AND(Week37&gt;=E50,Week37&lt;=F50),"x","")</f>
        <v/>
      </c>
      <c r="AR50" s="24" t="str">
        <f>IF(AND(Week38&gt;=E50,Week38&lt;=F50),"x","")</f>
        <v/>
      </c>
      <c r="AS50" s="24" t="str">
        <f>IF(AND(Week39&gt;=E50,Week39&lt;=F50),"x","")</f>
        <v/>
      </c>
      <c r="AT50" s="24" t="str">
        <f>IF(AND(Week40&gt;=E50,Week40&lt;=F50),"x","")</f>
        <v/>
      </c>
      <c r="AU50" s="24" t="str">
        <f>IF(AND(Week41&gt;=E50,Week41&lt;=F50),"x","")</f>
        <v/>
      </c>
      <c r="AV50" s="24" t="str">
        <f>IF(AND(Week42&gt;=E50,Week42&lt;=F50),"x","")</f>
        <v/>
      </c>
      <c r="AW50" s="24" t="str">
        <f>IF(AND(Week43&gt;=E50,Week43&lt;=F50),"x","")</f>
        <v/>
      </c>
      <c r="AX50" s="24" t="str">
        <f>IF(AND(Week44&gt;=E50,Week44&lt;=F50),"x","")</f>
        <v/>
      </c>
      <c r="AY50" s="24" t="str">
        <f>IF(AND(Week45&gt;=E50,Week45&lt;=F50),"x","")</f>
        <v/>
      </c>
      <c r="AZ50" s="24" t="str">
        <f>IF(AND(Week46&gt;=E50,Week46&lt;=F50),"x","")</f>
        <v/>
      </c>
      <c r="BA50" s="24" t="str">
        <f>IF(AND(Week47&gt;=E50,Week47&lt;=F50),"x","")</f>
        <v/>
      </c>
      <c r="BB50" s="24" t="str">
        <f>IF(AND(Week48&gt;=E50,Week48&lt;=F50),"x","")</f>
        <v/>
      </c>
      <c r="BC50" s="24" t="str">
        <f>IF(AND(Week49&gt;=E50,Week49&lt;=F50),"x","")</f>
        <v/>
      </c>
      <c r="BD50" s="24" t="str">
        <f>IF(AND(Week50&gt;=E50,Week50&lt;=F50),"x","")</f>
        <v/>
      </c>
      <c r="BE50" s="24" t="str">
        <f>IF(AND(Week51&gt;=E50,Week51&lt;=F50),"x","")</f>
        <v/>
      </c>
      <c r="BF50" s="25" t="str">
        <f>IF(AND(Week52&gt;=E50,Week52&lt;=F50),"x","")</f>
        <v/>
      </c>
    </row>
    <row r="51" spans="2:58" s="16" customFormat="1" ht="11" customHeight="1">
      <c r="B51" s="20"/>
      <c r="C51" s="20"/>
      <c r="D51" s="22"/>
      <c r="E51" s="21"/>
      <c r="F51" s="21"/>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row>
    <row r="52" spans="2:58" ht="25" customHeight="1">
      <c r="B52" s="17">
        <v>1</v>
      </c>
      <c r="C52" s="17" t="str">
        <f>IF(Project13_Name&lt;&gt;"",Project13_Name,"")</f>
        <v/>
      </c>
      <c r="D52" s="80"/>
      <c r="E52" s="19">
        <f t="shared" si="0"/>
        <v>1</v>
      </c>
      <c r="F52" s="19">
        <f>E52+(Project13_Duration-1)</f>
        <v>0</v>
      </c>
      <c r="G52" s="23" t="str">
        <f>IF(AND(Week1&gt;=E52,Week1&lt;=F52),"x","")</f>
        <v/>
      </c>
      <c r="H52" s="24" t="str">
        <f>IF(AND(Week2&gt;=E52,Week2&lt;=F52),"x","")</f>
        <v/>
      </c>
      <c r="I52" s="24" t="str">
        <f>IF(AND(Week3&gt;=E52,Week3&lt;=F52),"x","")</f>
        <v/>
      </c>
      <c r="J52" s="24" t="str">
        <f>IF(AND(Week4&gt;=E52,Week4&lt;=F52),"x","")</f>
        <v/>
      </c>
      <c r="K52" s="24" t="str">
        <f>IF(AND(Week5&gt;=E52,Week5&lt;=F52),"x","")</f>
        <v/>
      </c>
      <c r="L52" s="24" t="str">
        <f>IF(AND(Week6&gt;=E52,Week6&lt;=F52),"x","")</f>
        <v/>
      </c>
      <c r="M52" s="24" t="str">
        <f>IF(AND(Week7&gt;=E52,Week7&lt;=F52),"x","")</f>
        <v/>
      </c>
      <c r="N52" s="24" t="str">
        <f>IF(AND(Week8&gt;=E52,Week8&lt;=F52),"x","")</f>
        <v/>
      </c>
      <c r="O52" s="24" t="str">
        <f>IF(AND(Week9&gt;=E52,Week9&lt;=F52),"x","")</f>
        <v/>
      </c>
      <c r="P52" s="24" t="str">
        <f>IF(AND(Week10&gt;=E52,Week10&lt;=F52),"x","")</f>
        <v/>
      </c>
      <c r="Q52" s="24" t="str">
        <f>IF(AND(Week11&gt;=E52,Week11&lt;=F52),"x","")</f>
        <v/>
      </c>
      <c r="R52" s="24" t="str">
        <f>IF(AND(Week12&gt;=E52,Week12&lt;=F52),"x","")</f>
        <v/>
      </c>
      <c r="S52" s="24" t="str">
        <f>IF(AND(Week13&gt;=E52,Week13&lt;=F52),"x","")</f>
        <v/>
      </c>
      <c r="T52" s="24" t="str">
        <f>IF(AND(Week14&gt;=E52,Week14&lt;=F52),"x","")</f>
        <v/>
      </c>
      <c r="U52" s="24" t="str">
        <f>IF(AND(Week15&gt;=E52,Week15&lt;=F52),"x","")</f>
        <v/>
      </c>
      <c r="V52" s="24" t="str">
        <f>IF(AND(Week16&gt;=E52,Week16&lt;=F52),"x","")</f>
        <v/>
      </c>
      <c r="W52" s="24" t="str">
        <f>IF(AND(Week17&gt;=E52,Week17&lt;=F52),"x","")</f>
        <v/>
      </c>
      <c r="X52" s="24" t="str">
        <f>IF(AND(Week18&gt;=E52,Week18&lt;=F52),"x","")</f>
        <v/>
      </c>
      <c r="Y52" s="24" t="str">
        <f>IF(AND(Week19&gt;=E52,Week19&lt;=F52),"x","")</f>
        <v/>
      </c>
      <c r="Z52" s="24" t="str">
        <f>IF(AND(Week20&gt;=E52,Week20&lt;=F52),"x","")</f>
        <v/>
      </c>
      <c r="AA52" s="24" t="str">
        <f>IF(AND(Week21&gt;=E52,Week21&lt;=F52),"x","")</f>
        <v/>
      </c>
      <c r="AB52" s="24" t="str">
        <f>IF(AND(Week22&gt;=E52,Week22&lt;=F52),"x","")</f>
        <v/>
      </c>
      <c r="AC52" s="24" t="str">
        <f>IF(AND(Week23&gt;=E52,Week23&lt;=F52),"x","")</f>
        <v/>
      </c>
      <c r="AD52" s="24" t="str">
        <f>IF(AND(Week24&gt;=E52,Week24&lt;=F52),"x","")</f>
        <v/>
      </c>
      <c r="AE52" s="24" t="str">
        <f>IF(AND(Week25&gt;=E52,Week25&lt;=F52),"x","")</f>
        <v/>
      </c>
      <c r="AF52" s="24" t="str">
        <f>IF(AND(Week26&gt;=E52,Week26&lt;=F52),"x","")</f>
        <v/>
      </c>
      <c r="AG52" s="24" t="str">
        <f>IF(AND(Week27&gt;=E52,Week27&lt;=F52),"x","")</f>
        <v/>
      </c>
      <c r="AH52" s="24" t="str">
        <f>IF(AND(Week28&gt;=E52,Week28&lt;=F52),"x","")</f>
        <v/>
      </c>
      <c r="AI52" s="24" t="str">
        <f>IF(AND(Week29&gt;=E52,Week29&lt;=F52),"x","")</f>
        <v/>
      </c>
      <c r="AJ52" s="24" t="str">
        <f>IF(AND(Week30&gt;=E52,Week30&lt;=F52),"x","")</f>
        <v/>
      </c>
      <c r="AK52" s="24" t="str">
        <f>IF(AND(Week31&gt;=E52,Week31&lt;=F52),"x","")</f>
        <v/>
      </c>
      <c r="AL52" s="24" t="str">
        <f>IF(AND(Week32&gt;=E52,Week32&lt;=F52),"x","")</f>
        <v/>
      </c>
      <c r="AM52" s="24" t="str">
        <f>IF(AND(Week33&gt;=E52,Week33&lt;=F52),"x","")</f>
        <v/>
      </c>
      <c r="AN52" s="24" t="str">
        <f>IF(AND(Week34&gt;=E52,Week34&lt;=F52),"x","")</f>
        <v/>
      </c>
      <c r="AO52" s="24" t="str">
        <f>IF(AND(Week35&gt;=E52,Week35&lt;=F52),"x","")</f>
        <v/>
      </c>
      <c r="AP52" s="24" t="str">
        <f>IF(AND(Week36&gt;=E52,Week36&lt;=F52),"x","")</f>
        <v/>
      </c>
      <c r="AQ52" s="24" t="str">
        <f>IF(AND(Week37&gt;=E52,Week37&lt;=F52),"x","")</f>
        <v/>
      </c>
      <c r="AR52" s="24" t="str">
        <f>IF(AND(Week38&gt;=E52,Week38&lt;=F52),"x","")</f>
        <v/>
      </c>
      <c r="AS52" s="24" t="str">
        <f>IF(AND(Week39&gt;=E52,Week39&lt;=F52),"x","")</f>
        <v/>
      </c>
      <c r="AT52" s="24" t="str">
        <f>IF(AND(Week40&gt;=E52,Week40&lt;=F52),"x","")</f>
        <v/>
      </c>
      <c r="AU52" s="24" t="str">
        <f>IF(AND(Week41&gt;=E52,Week41&lt;=F52),"x","")</f>
        <v/>
      </c>
      <c r="AV52" s="24" t="str">
        <f>IF(AND(Week42&gt;=E52,Week42&lt;=F52),"x","")</f>
        <v/>
      </c>
      <c r="AW52" s="24" t="str">
        <f>IF(AND(Week43&gt;=E52,Week43&lt;=F52),"x","")</f>
        <v/>
      </c>
      <c r="AX52" s="24" t="str">
        <f>IF(AND(Week44&gt;=E52,Week44&lt;=F52),"x","")</f>
        <v/>
      </c>
      <c r="AY52" s="24" t="str">
        <f>IF(AND(Week45&gt;=E52,Week45&lt;=F52),"x","")</f>
        <v/>
      </c>
      <c r="AZ52" s="24" t="str">
        <f>IF(AND(Week46&gt;=E52,Week46&lt;=F52),"x","")</f>
        <v/>
      </c>
      <c r="BA52" s="24" t="str">
        <f>IF(AND(Week47&gt;=E52,Week47&lt;=F52),"x","")</f>
        <v/>
      </c>
      <c r="BB52" s="24" t="str">
        <f>IF(AND(Week48&gt;=E52,Week48&lt;=F52),"x","")</f>
        <v/>
      </c>
      <c r="BC52" s="24" t="str">
        <f>IF(AND(Week49&gt;=E52,Week49&lt;=F52),"x","")</f>
        <v/>
      </c>
      <c r="BD52" s="24" t="str">
        <f>IF(AND(Week50&gt;=E52,Week50&lt;=F52),"x","")</f>
        <v/>
      </c>
      <c r="BE52" s="24" t="str">
        <f>IF(AND(Week51&gt;=E52,Week51&lt;=F52),"x","")</f>
        <v/>
      </c>
      <c r="BF52" s="25" t="str">
        <f>IF(AND(Week52&gt;=E52,Week52&lt;=F52),"x","")</f>
        <v/>
      </c>
    </row>
    <row r="53" spans="2:58" s="16" customFormat="1" ht="11" customHeight="1">
      <c r="B53" s="20"/>
      <c r="C53" s="20"/>
      <c r="D53" s="22"/>
      <c r="E53" s="21"/>
      <c r="F53" s="21"/>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row>
    <row r="54" spans="2:58" ht="25" customHeight="1">
      <c r="B54" s="17">
        <v>1</v>
      </c>
      <c r="C54" s="17" t="str">
        <f>IF(Project14_Name&lt;&gt;"",Project14_Name,"")</f>
        <v/>
      </c>
      <c r="D54" s="80"/>
      <c r="E54" s="19">
        <f t="shared" si="0"/>
        <v>1</v>
      </c>
      <c r="F54" s="19">
        <f>E54+(Project14_Duration-1)</f>
        <v>0</v>
      </c>
      <c r="G54" s="23" t="str">
        <f>IF(AND(Week1&gt;=E54,Week1&lt;=F54),"x","")</f>
        <v/>
      </c>
      <c r="H54" s="24" t="str">
        <f>IF(AND(Week2&gt;=E54,Week2&lt;=F54),"x","")</f>
        <v/>
      </c>
      <c r="I54" s="24" t="str">
        <f>IF(AND(Week3&gt;=E54,Week3&lt;=F54),"x","")</f>
        <v/>
      </c>
      <c r="J54" s="24" t="str">
        <f>IF(AND(Week4&gt;=E54,Week4&lt;=F54),"x","")</f>
        <v/>
      </c>
      <c r="K54" s="24" t="str">
        <f>IF(AND(Week5&gt;=E54,Week5&lt;=F54),"x","")</f>
        <v/>
      </c>
      <c r="L54" s="24" t="str">
        <f>IF(AND(Week6&gt;=E54,Week6&lt;=F54),"x","")</f>
        <v/>
      </c>
      <c r="M54" s="24" t="str">
        <f>IF(AND(Week7&gt;=E54,Week7&lt;=F54),"x","")</f>
        <v/>
      </c>
      <c r="N54" s="24" t="str">
        <f>IF(AND(Week8&gt;=E54,Week8&lt;=F54),"x","")</f>
        <v/>
      </c>
      <c r="O54" s="24" t="str">
        <f>IF(AND(Week9&gt;=E54,Week9&lt;=F54),"x","")</f>
        <v/>
      </c>
      <c r="P54" s="24" t="str">
        <f>IF(AND(Week10&gt;=E54,Week10&lt;=F54),"x","")</f>
        <v/>
      </c>
      <c r="Q54" s="24" t="str">
        <f>IF(AND(Week11&gt;=E54,Week11&lt;=F54),"x","")</f>
        <v/>
      </c>
      <c r="R54" s="24" t="str">
        <f>IF(AND(Week12&gt;=E54,Week12&lt;=F54),"x","")</f>
        <v/>
      </c>
      <c r="S54" s="24" t="str">
        <f>IF(AND(Week13&gt;=E54,Week13&lt;=F54),"x","")</f>
        <v/>
      </c>
      <c r="T54" s="24" t="str">
        <f>IF(AND(Week14&gt;=E54,Week14&lt;=F54),"x","")</f>
        <v/>
      </c>
      <c r="U54" s="24" t="str">
        <f>IF(AND(Week15&gt;=E54,Week15&lt;=F54),"x","")</f>
        <v/>
      </c>
      <c r="V54" s="24" t="str">
        <f>IF(AND(Week16&gt;=E54,Week16&lt;=F54),"x","")</f>
        <v/>
      </c>
      <c r="W54" s="24" t="str">
        <f>IF(AND(Week17&gt;=E54,Week17&lt;=F54),"x","")</f>
        <v/>
      </c>
      <c r="X54" s="24" t="str">
        <f>IF(AND(Week18&gt;=E54,Week18&lt;=F54),"x","")</f>
        <v/>
      </c>
      <c r="Y54" s="24" t="str">
        <f>IF(AND(Week19&gt;=E54,Week19&lt;=F54),"x","")</f>
        <v/>
      </c>
      <c r="Z54" s="24" t="str">
        <f>IF(AND(Week20&gt;=E54,Week20&lt;=F54),"x","")</f>
        <v/>
      </c>
      <c r="AA54" s="24" t="str">
        <f>IF(AND(Week21&gt;=E54,Week21&lt;=F54),"x","")</f>
        <v/>
      </c>
      <c r="AB54" s="24" t="str">
        <f>IF(AND(Week22&gt;=E54,Week22&lt;=F54),"x","")</f>
        <v/>
      </c>
      <c r="AC54" s="24" t="str">
        <f>IF(AND(Week23&gt;=E54,Week23&lt;=F54),"x","")</f>
        <v/>
      </c>
      <c r="AD54" s="24" t="str">
        <f>IF(AND(Week24&gt;=E54,Week24&lt;=F54),"x","")</f>
        <v/>
      </c>
      <c r="AE54" s="24" t="str">
        <f>IF(AND(Week25&gt;=E54,Week25&lt;=F54),"x","")</f>
        <v/>
      </c>
      <c r="AF54" s="24" t="str">
        <f>IF(AND(Week26&gt;=E54,Week26&lt;=F54),"x","")</f>
        <v/>
      </c>
      <c r="AG54" s="24" t="str">
        <f>IF(AND(Week27&gt;=E54,Week27&lt;=F54),"x","")</f>
        <v/>
      </c>
      <c r="AH54" s="24" t="str">
        <f>IF(AND(Week28&gt;=E54,Week28&lt;=F54),"x","")</f>
        <v/>
      </c>
      <c r="AI54" s="24" t="str">
        <f>IF(AND(Week29&gt;=E54,Week29&lt;=F54),"x","")</f>
        <v/>
      </c>
      <c r="AJ54" s="24" t="str">
        <f>IF(AND(Week30&gt;=E54,Week30&lt;=F54),"x","")</f>
        <v/>
      </c>
      <c r="AK54" s="24" t="str">
        <f>IF(AND(Week31&gt;=E54,Week31&lt;=F54),"x","")</f>
        <v/>
      </c>
      <c r="AL54" s="24" t="str">
        <f>IF(AND(Week32&gt;=E54,Week32&lt;=F54),"x","")</f>
        <v/>
      </c>
      <c r="AM54" s="24" t="str">
        <f>IF(AND(Week33&gt;=E54,Week33&lt;=F54),"x","")</f>
        <v/>
      </c>
      <c r="AN54" s="24" t="str">
        <f>IF(AND(Week34&gt;=E54,Week34&lt;=F54),"x","")</f>
        <v/>
      </c>
      <c r="AO54" s="24" t="str">
        <f>IF(AND(Week35&gt;=E54,Week35&lt;=F54),"x","")</f>
        <v/>
      </c>
      <c r="AP54" s="24" t="str">
        <f>IF(AND(Week36&gt;=E54,Week36&lt;=F54),"x","")</f>
        <v/>
      </c>
      <c r="AQ54" s="24" t="str">
        <f>IF(AND(Week37&gt;=E54,Week37&lt;=F54),"x","")</f>
        <v/>
      </c>
      <c r="AR54" s="24" t="str">
        <f>IF(AND(Week38&gt;=E54,Week38&lt;=F54),"x","")</f>
        <v/>
      </c>
      <c r="AS54" s="24" t="str">
        <f>IF(AND(Week39&gt;=E54,Week39&lt;=F54),"x","")</f>
        <v/>
      </c>
      <c r="AT54" s="24" t="str">
        <f>IF(AND(Week40&gt;=E54,Week40&lt;=F54),"x","")</f>
        <v/>
      </c>
      <c r="AU54" s="24" t="str">
        <f>IF(AND(Week41&gt;=E54,Week41&lt;=F54),"x","")</f>
        <v/>
      </c>
      <c r="AV54" s="24" t="str">
        <f>IF(AND(Week42&gt;=E54,Week42&lt;=F54),"x","")</f>
        <v/>
      </c>
      <c r="AW54" s="24" t="str">
        <f>IF(AND(Week43&gt;=E54,Week43&lt;=F54),"x","")</f>
        <v/>
      </c>
      <c r="AX54" s="24" t="str">
        <f>IF(AND(Week44&gt;=E54,Week44&lt;=F54),"x","")</f>
        <v/>
      </c>
      <c r="AY54" s="24" t="str">
        <f>IF(AND(Week45&gt;=E54,Week45&lt;=F54),"x","")</f>
        <v/>
      </c>
      <c r="AZ54" s="24" t="str">
        <f>IF(AND(Week46&gt;=E54,Week46&lt;=F54),"x","")</f>
        <v/>
      </c>
      <c r="BA54" s="24" t="str">
        <f>IF(AND(Week47&gt;=E54,Week47&lt;=F54),"x","")</f>
        <v/>
      </c>
      <c r="BB54" s="24" t="str">
        <f>IF(AND(Week48&gt;=E54,Week48&lt;=F54),"x","")</f>
        <v/>
      </c>
      <c r="BC54" s="24" t="str">
        <f>IF(AND(Week49&gt;=E54,Week49&lt;=F54),"x","")</f>
        <v/>
      </c>
      <c r="BD54" s="24" t="str">
        <f>IF(AND(Week50&gt;=E54,Week50&lt;=F54),"x","")</f>
        <v/>
      </c>
      <c r="BE54" s="24" t="str">
        <f>IF(AND(Week51&gt;=E54,Week51&lt;=F54),"x","")</f>
        <v/>
      </c>
      <c r="BF54" s="25" t="str">
        <f>IF(AND(Week52&gt;=E54,Week52&lt;=F54),"x","")</f>
        <v/>
      </c>
    </row>
    <row r="55" spans="2:58" s="16" customFormat="1" ht="11" customHeight="1">
      <c r="B55" s="20"/>
      <c r="C55" s="20"/>
      <c r="D55" s="22"/>
      <c r="E55" s="21"/>
      <c r="F55" s="21"/>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row>
    <row r="56" spans="2:58" ht="25" customHeight="1">
      <c r="B56" s="17">
        <v>1</v>
      </c>
      <c r="C56" s="17" t="str">
        <f>IF(Project15_Name&lt;&gt;"",Project15_Name,"")</f>
        <v/>
      </c>
      <c r="D56" s="80"/>
      <c r="E56" s="19">
        <f t="shared" si="0"/>
        <v>1</v>
      </c>
      <c r="F56" s="19">
        <f>E56+(Project15_Duration-1)</f>
        <v>0</v>
      </c>
      <c r="G56" s="23" t="str">
        <f>IF(AND(Week1&gt;=E56,Week1&lt;=F56),"x","")</f>
        <v/>
      </c>
      <c r="H56" s="24" t="str">
        <f>IF(AND(Week2&gt;=E56,Week2&lt;=F56),"x","")</f>
        <v/>
      </c>
      <c r="I56" s="24" t="str">
        <f>IF(AND(Week3&gt;=E56,Week3&lt;=F56),"x","")</f>
        <v/>
      </c>
      <c r="J56" s="24" t="str">
        <f>IF(AND(Week4&gt;=E56,Week4&lt;=F56),"x","")</f>
        <v/>
      </c>
      <c r="K56" s="24" t="str">
        <f>IF(AND(Week5&gt;=E56,Week5&lt;=F56),"x","")</f>
        <v/>
      </c>
      <c r="L56" s="24" t="str">
        <f>IF(AND(Week6&gt;=E56,Week6&lt;=F56),"x","")</f>
        <v/>
      </c>
      <c r="M56" s="24" t="str">
        <f>IF(AND(Week7&gt;=E56,Week7&lt;=F56),"x","")</f>
        <v/>
      </c>
      <c r="N56" s="24" t="str">
        <f>IF(AND(Week8&gt;=E56,Week8&lt;=F56),"x","")</f>
        <v/>
      </c>
      <c r="O56" s="24" t="str">
        <f>IF(AND(Week9&gt;=E56,Week9&lt;=F56),"x","")</f>
        <v/>
      </c>
      <c r="P56" s="24" t="str">
        <f>IF(AND(Week10&gt;=E56,Week10&lt;=F56),"x","")</f>
        <v/>
      </c>
      <c r="Q56" s="24" t="str">
        <f>IF(AND(Week11&gt;=E56,Week11&lt;=F56),"x","")</f>
        <v/>
      </c>
      <c r="R56" s="24" t="str">
        <f>IF(AND(Week12&gt;=E56,Week12&lt;=F56),"x","")</f>
        <v/>
      </c>
      <c r="S56" s="24" t="str">
        <f>IF(AND(Week13&gt;=E56,Week13&lt;=F56),"x","")</f>
        <v/>
      </c>
      <c r="T56" s="24" t="str">
        <f>IF(AND(Week14&gt;=E56,Week14&lt;=F56),"x","")</f>
        <v/>
      </c>
      <c r="U56" s="24" t="str">
        <f>IF(AND(Week15&gt;=E56,Week15&lt;=F56),"x","")</f>
        <v/>
      </c>
      <c r="V56" s="24" t="str">
        <f>IF(AND(Week16&gt;=E56,Week16&lt;=F56),"x","")</f>
        <v/>
      </c>
      <c r="W56" s="24" t="str">
        <f>IF(AND(Week17&gt;=E56,Week17&lt;=F56),"x","")</f>
        <v/>
      </c>
      <c r="X56" s="24" t="str">
        <f>IF(AND(Week18&gt;=E56,Week18&lt;=F56),"x","")</f>
        <v/>
      </c>
      <c r="Y56" s="24" t="str">
        <f>IF(AND(Week19&gt;=E56,Week19&lt;=F56),"x","")</f>
        <v/>
      </c>
      <c r="Z56" s="24" t="str">
        <f>IF(AND(Week20&gt;=E56,Week20&lt;=F56),"x","")</f>
        <v/>
      </c>
      <c r="AA56" s="24" t="str">
        <f>IF(AND(Week21&gt;=E56,Week21&lt;=F56),"x","")</f>
        <v/>
      </c>
      <c r="AB56" s="24" t="str">
        <f>IF(AND(Week22&gt;=E56,Week22&lt;=F56),"x","")</f>
        <v/>
      </c>
      <c r="AC56" s="24" t="str">
        <f>IF(AND(Week23&gt;=E56,Week23&lt;=F56),"x","")</f>
        <v/>
      </c>
      <c r="AD56" s="24" t="str">
        <f>IF(AND(Week24&gt;=E56,Week24&lt;=F56),"x","")</f>
        <v/>
      </c>
      <c r="AE56" s="24" t="str">
        <f>IF(AND(Week25&gt;=E56,Week25&lt;=F56),"x","")</f>
        <v/>
      </c>
      <c r="AF56" s="24" t="str">
        <f>IF(AND(Week26&gt;=E56,Week26&lt;=F56),"x","")</f>
        <v/>
      </c>
      <c r="AG56" s="24" t="str">
        <f>IF(AND(Week27&gt;=E56,Week27&lt;=F56),"x","")</f>
        <v/>
      </c>
      <c r="AH56" s="24" t="str">
        <f>IF(AND(Week28&gt;=E56,Week28&lt;=F56),"x","")</f>
        <v/>
      </c>
      <c r="AI56" s="24" t="str">
        <f>IF(AND(Week29&gt;=E56,Week29&lt;=F56),"x","")</f>
        <v/>
      </c>
      <c r="AJ56" s="24" t="str">
        <f>IF(AND(Week30&gt;=E56,Week30&lt;=F56),"x","")</f>
        <v/>
      </c>
      <c r="AK56" s="24" t="str">
        <f>IF(AND(Week31&gt;=E56,Week31&lt;=F56),"x","")</f>
        <v/>
      </c>
      <c r="AL56" s="24" t="str">
        <f>IF(AND(Week32&gt;=E56,Week32&lt;=F56),"x","")</f>
        <v/>
      </c>
      <c r="AM56" s="24" t="str">
        <f>IF(AND(Week33&gt;=E56,Week33&lt;=F56),"x","")</f>
        <v/>
      </c>
      <c r="AN56" s="24" t="str">
        <f>IF(AND(Week34&gt;=E56,Week34&lt;=F56),"x","")</f>
        <v/>
      </c>
      <c r="AO56" s="24" t="str">
        <f>IF(AND(Week35&gt;=E56,Week35&lt;=F56),"x","")</f>
        <v/>
      </c>
      <c r="AP56" s="24" t="str">
        <f>IF(AND(Week36&gt;=E56,Week36&lt;=F56),"x","")</f>
        <v/>
      </c>
      <c r="AQ56" s="24" t="str">
        <f>IF(AND(Week37&gt;=E56,Week37&lt;=F56),"x","")</f>
        <v/>
      </c>
      <c r="AR56" s="24" t="str">
        <f>IF(AND(Week38&gt;=E56,Week38&lt;=F56),"x","")</f>
        <v/>
      </c>
      <c r="AS56" s="24" t="str">
        <f>IF(AND(Week39&gt;=E56,Week39&lt;=F56),"x","")</f>
        <v/>
      </c>
      <c r="AT56" s="24" t="str">
        <f>IF(AND(Week40&gt;=E56,Week40&lt;=F56),"x","")</f>
        <v/>
      </c>
      <c r="AU56" s="24" t="str">
        <f>IF(AND(Week41&gt;=E56,Week41&lt;=F56),"x","")</f>
        <v/>
      </c>
      <c r="AV56" s="24" t="str">
        <f>IF(AND(Week42&gt;=E56,Week42&lt;=F56),"x","")</f>
        <v/>
      </c>
      <c r="AW56" s="24" t="str">
        <f>IF(AND(Week43&gt;=E56,Week43&lt;=F56),"x","")</f>
        <v/>
      </c>
      <c r="AX56" s="24" t="str">
        <f>IF(AND(Week44&gt;=E56,Week44&lt;=F56),"x","")</f>
        <v/>
      </c>
      <c r="AY56" s="24" t="str">
        <f>IF(AND(Week45&gt;=E56,Week45&lt;=F56),"x","")</f>
        <v/>
      </c>
      <c r="AZ56" s="24" t="str">
        <f>IF(AND(Week46&gt;=E56,Week46&lt;=F56),"x","")</f>
        <v/>
      </c>
      <c r="BA56" s="24" t="str">
        <f>IF(AND(Week47&gt;=E56,Week47&lt;=F56),"x","")</f>
        <v/>
      </c>
      <c r="BB56" s="24" t="str">
        <f>IF(AND(Week48&gt;=E56,Week48&lt;=F56),"x","")</f>
        <v/>
      </c>
      <c r="BC56" s="24" t="str">
        <f>IF(AND(Week49&gt;=E56,Week49&lt;=F56),"x","")</f>
        <v/>
      </c>
      <c r="BD56" s="24" t="str">
        <f>IF(AND(Week50&gt;=E56,Week50&lt;=F56),"x","")</f>
        <v/>
      </c>
      <c r="BE56" s="24" t="str">
        <f>IF(AND(Week51&gt;=E56,Week51&lt;=F56),"x","")</f>
        <v/>
      </c>
      <c r="BF56" s="25" t="str">
        <f>IF(AND(Week52&gt;=E56,Week52&lt;=F56),"x","")</f>
        <v/>
      </c>
    </row>
    <row r="57" spans="2:58" s="16" customFormat="1" ht="11" customHeight="1">
      <c r="B57" s="20"/>
      <c r="C57" s="20"/>
      <c r="D57" s="22"/>
      <c r="E57" s="21"/>
      <c r="F57" s="21"/>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row>
    <row r="58" spans="2:58" ht="25" customHeight="1">
      <c r="B58" s="17">
        <v>1</v>
      </c>
      <c r="C58" s="17" t="str">
        <f>IF(Project16_Name&lt;&gt;"",Project16_Name,"")</f>
        <v/>
      </c>
      <c r="D58" s="80"/>
      <c r="E58" s="19">
        <f t="shared" si="0"/>
        <v>1</v>
      </c>
      <c r="F58" s="19">
        <f>E58+(Project16_Duration-1)</f>
        <v>0</v>
      </c>
      <c r="G58" s="23" t="str">
        <f>IF(AND(Week1&gt;=E58,Week1&lt;=F58),"x","")</f>
        <v/>
      </c>
      <c r="H58" s="24" t="str">
        <f>IF(AND(Week2&gt;=E58,Week2&lt;=F58),"x","")</f>
        <v/>
      </c>
      <c r="I58" s="24" t="str">
        <f>IF(AND(Week3&gt;=E58,Week3&lt;=F58),"x","")</f>
        <v/>
      </c>
      <c r="J58" s="24" t="str">
        <f>IF(AND(Week4&gt;=E58,Week4&lt;=F58),"x","")</f>
        <v/>
      </c>
      <c r="K58" s="24" t="str">
        <f>IF(AND(Week5&gt;=E58,Week5&lt;=F58),"x","")</f>
        <v/>
      </c>
      <c r="L58" s="24" t="str">
        <f>IF(AND(Week6&gt;=E58,Week6&lt;=F58),"x","")</f>
        <v/>
      </c>
      <c r="M58" s="24" t="str">
        <f>IF(AND(Week7&gt;=E58,Week7&lt;=F58),"x","")</f>
        <v/>
      </c>
      <c r="N58" s="24" t="str">
        <f>IF(AND(Week8&gt;=E58,Week8&lt;=F58),"x","")</f>
        <v/>
      </c>
      <c r="O58" s="24" t="str">
        <f>IF(AND(Week9&gt;=E58,Week9&lt;=F58),"x","")</f>
        <v/>
      </c>
      <c r="P58" s="24" t="str">
        <f>IF(AND(Week10&gt;=E58,Week10&lt;=F58),"x","")</f>
        <v/>
      </c>
      <c r="Q58" s="24" t="str">
        <f>IF(AND(Week11&gt;=E58,Week11&lt;=F58),"x","")</f>
        <v/>
      </c>
      <c r="R58" s="24" t="str">
        <f>IF(AND(Week12&gt;=E58,Week12&lt;=F58),"x","")</f>
        <v/>
      </c>
      <c r="S58" s="24" t="str">
        <f>IF(AND(Week13&gt;=E58,Week13&lt;=F58),"x","")</f>
        <v/>
      </c>
      <c r="T58" s="24" t="str">
        <f>IF(AND(Week14&gt;=E58,Week14&lt;=F58),"x","")</f>
        <v/>
      </c>
      <c r="U58" s="24" t="str">
        <f>IF(AND(Week15&gt;=E58,Week15&lt;=F58),"x","")</f>
        <v/>
      </c>
      <c r="V58" s="24" t="str">
        <f>IF(AND(Week16&gt;=E58,Week16&lt;=F58),"x","")</f>
        <v/>
      </c>
      <c r="W58" s="24" t="str">
        <f>IF(AND(Week17&gt;=E58,Week17&lt;=F58),"x","")</f>
        <v/>
      </c>
      <c r="X58" s="24" t="str">
        <f>IF(AND(Week18&gt;=E58,Week18&lt;=F58),"x","")</f>
        <v/>
      </c>
      <c r="Y58" s="24" t="str">
        <f>IF(AND(Week19&gt;=E58,Week19&lt;=F58),"x","")</f>
        <v/>
      </c>
      <c r="Z58" s="24" t="str">
        <f>IF(AND(Week20&gt;=E58,Week20&lt;=F58),"x","")</f>
        <v/>
      </c>
      <c r="AA58" s="24" t="str">
        <f>IF(AND(Week21&gt;=E58,Week21&lt;=F58),"x","")</f>
        <v/>
      </c>
      <c r="AB58" s="24" t="str">
        <f>IF(AND(Week22&gt;=E58,Week22&lt;=F58),"x","")</f>
        <v/>
      </c>
      <c r="AC58" s="24" t="str">
        <f>IF(AND(Week23&gt;=E58,Week23&lt;=F58),"x","")</f>
        <v/>
      </c>
      <c r="AD58" s="24" t="str">
        <f>IF(AND(Week24&gt;=E58,Week24&lt;=F58),"x","")</f>
        <v/>
      </c>
      <c r="AE58" s="24" t="str">
        <f>IF(AND(Week25&gt;=E58,Week25&lt;=F58),"x","")</f>
        <v/>
      </c>
      <c r="AF58" s="24" t="str">
        <f>IF(AND(Week26&gt;=E58,Week26&lt;=F58),"x","")</f>
        <v/>
      </c>
      <c r="AG58" s="24" t="str">
        <f>IF(AND(Week27&gt;=E58,Week27&lt;=F58),"x","")</f>
        <v/>
      </c>
      <c r="AH58" s="24" t="str">
        <f>IF(AND(Week28&gt;=E58,Week28&lt;=F58),"x","")</f>
        <v/>
      </c>
      <c r="AI58" s="24" t="str">
        <f>IF(AND(Week29&gt;=E58,Week29&lt;=F58),"x","")</f>
        <v/>
      </c>
      <c r="AJ58" s="24" t="str">
        <f>IF(AND(Week30&gt;=E58,Week30&lt;=F58),"x","")</f>
        <v/>
      </c>
      <c r="AK58" s="24" t="str">
        <f>IF(AND(Week31&gt;=E58,Week31&lt;=F58),"x","")</f>
        <v/>
      </c>
      <c r="AL58" s="24" t="str">
        <f>IF(AND(Week32&gt;=E58,Week32&lt;=F58),"x","")</f>
        <v/>
      </c>
      <c r="AM58" s="24" t="str">
        <f>IF(AND(Week33&gt;=E58,Week33&lt;=F58),"x","")</f>
        <v/>
      </c>
      <c r="AN58" s="24" t="str">
        <f>IF(AND(Week34&gt;=E58,Week34&lt;=F58),"x","")</f>
        <v/>
      </c>
      <c r="AO58" s="24" t="str">
        <f>IF(AND(Week35&gt;=E58,Week35&lt;=F58),"x","")</f>
        <v/>
      </c>
      <c r="AP58" s="24" t="str">
        <f>IF(AND(Week36&gt;=E58,Week36&lt;=F58),"x","")</f>
        <v/>
      </c>
      <c r="AQ58" s="24" t="str">
        <f>IF(AND(Week37&gt;=E58,Week37&lt;=F58),"x","")</f>
        <v/>
      </c>
      <c r="AR58" s="24" t="str">
        <f>IF(AND(Week38&gt;=E58,Week38&lt;=F58),"x","")</f>
        <v/>
      </c>
      <c r="AS58" s="24" t="str">
        <f>IF(AND(Week39&gt;=E58,Week39&lt;=F58),"x","")</f>
        <v/>
      </c>
      <c r="AT58" s="24" t="str">
        <f>IF(AND(Week40&gt;=E58,Week40&lt;=F58),"x","")</f>
        <v/>
      </c>
      <c r="AU58" s="24" t="str">
        <f>IF(AND(Week41&gt;=E58,Week41&lt;=F58),"x","")</f>
        <v/>
      </c>
      <c r="AV58" s="24" t="str">
        <f>IF(AND(Week42&gt;=E58,Week42&lt;=F58),"x","")</f>
        <v/>
      </c>
      <c r="AW58" s="24" t="str">
        <f>IF(AND(Week43&gt;=E58,Week43&lt;=F58),"x","")</f>
        <v/>
      </c>
      <c r="AX58" s="24" t="str">
        <f>IF(AND(Week44&gt;=E58,Week44&lt;=F58),"x","")</f>
        <v/>
      </c>
      <c r="AY58" s="24" t="str">
        <f>IF(AND(Week45&gt;=E58,Week45&lt;=F58),"x","")</f>
        <v/>
      </c>
      <c r="AZ58" s="24" t="str">
        <f>IF(AND(Week46&gt;=E58,Week46&lt;=F58),"x","")</f>
        <v/>
      </c>
      <c r="BA58" s="24" t="str">
        <f>IF(AND(Week47&gt;=E58,Week47&lt;=F58),"x","")</f>
        <v/>
      </c>
      <c r="BB58" s="24" t="str">
        <f>IF(AND(Week48&gt;=E58,Week48&lt;=F58),"x","")</f>
        <v/>
      </c>
      <c r="BC58" s="24" t="str">
        <f>IF(AND(Week49&gt;=E58,Week49&lt;=F58),"x","")</f>
        <v/>
      </c>
      <c r="BD58" s="24" t="str">
        <f>IF(AND(Week50&gt;=E58,Week50&lt;=F58),"x","")</f>
        <v/>
      </c>
      <c r="BE58" s="24" t="str">
        <f>IF(AND(Week51&gt;=E58,Week51&lt;=F58),"x","")</f>
        <v/>
      </c>
      <c r="BF58" s="25" t="str">
        <f>IF(AND(Week52&gt;=E58,Week52&lt;=F58),"x","")</f>
        <v/>
      </c>
    </row>
    <row r="59" spans="2:58" s="16" customFormat="1" ht="11" customHeight="1">
      <c r="B59" s="20"/>
      <c r="C59" s="20"/>
      <c r="D59" s="22"/>
      <c r="E59" s="21"/>
      <c r="F59" s="21"/>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row>
    <row r="60" spans="2:58" ht="25" customHeight="1">
      <c r="B60" s="17">
        <v>1</v>
      </c>
      <c r="C60" s="17" t="str">
        <f>IF(Project17_Name&lt;&gt;"",Project17_Name,"")</f>
        <v/>
      </c>
      <c r="D60" s="80"/>
      <c r="E60" s="19">
        <f t="shared" si="0"/>
        <v>1</v>
      </c>
      <c r="F60" s="19">
        <f>E60+(Project17_Duration-1)</f>
        <v>0</v>
      </c>
      <c r="G60" s="23" t="str">
        <f>IF(AND(Week1&gt;=E60,Week1&lt;=F60),"x","")</f>
        <v/>
      </c>
      <c r="H60" s="24" t="str">
        <f>IF(AND(Week2&gt;=E60,Week2&lt;=F60),"x","")</f>
        <v/>
      </c>
      <c r="I60" s="24" t="str">
        <f>IF(AND(Week3&gt;=E60,Week3&lt;=F60),"x","")</f>
        <v/>
      </c>
      <c r="J60" s="24" t="str">
        <f>IF(AND(Week4&gt;=E60,Week4&lt;=F60),"x","")</f>
        <v/>
      </c>
      <c r="K60" s="24" t="str">
        <f>IF(AND(Week5&gt;=E60,Week5&lt;=F60),"x","")</f>
        <v/>
      </c>
      <c r="L60" s="24" t="str">
        <f>IF(AND(Week6&gt;=E60,Week6&lt;=F60),"x","")</f>
        <v/>
      </c>
      <c r="M60" s="24" t="str">
        <f>IF(AND(Week7&gt;=E60,Week7&lt;=F60),"x","")</f>
        <v/>
      </c>
      <c r="N60" s="24" t="str">
        <f>IF(AND(Week8&gt;=E60,Week8&lt;=F60),"x","")</f>
        <v/>
      </c>
      <c r="O60" s="24" t="str">
        <f>IF(AND(Week9&gt;=E60,Week9&lt;=F60),"x","")</f>
        <v/>
      </c>
      <c r="P60" s="24" t="str">
        <f>IF(AND(Week10&gt;=E60,Week10&lt;=F60),"x","")</f>
        <v/>
      </c>
      <c r="Q60" s="24" t="str">
        <f>IF(AND(Week11&gt;=E60,Week11&lt;=F60),"x","")</f>
        <v/>
      </c>
      <c r="R60" s="24" t="str">
        <f>IF(AND(Week12&gt;=E60,Week12&lt;=F60),"x","")</f>
        <v/>
      </c>
      <c r="S60" s="24" t="str">
        <f>IF(AND(Week13&gt;=E60,Week13&lt;=F60),"x","")</f>
        <v/>
      </c>
      <c r="T60" s="24" t="str">
        <f>IF(AND(Week14&gt;=E60,Week14&lt;=F60),"x","")</f>
        <v/>
      </c>
      <c r="U60" s="24" t="str">
        <f>IF(AND(Week15&gt;=E60,Week15&lt;=F60),"x","")</f>
        <v/>
      </c>
      <c r="V60" s="24" t="str">
        <f>IF(AND(Week16&gt;=E60,Week16&lt;=F60),"x","")</f>
        <v/>
      </c>
      <c r="W60" s="24" t="str">
        <f>IF(AND(Week17&gt;=E60,Week17&lt;=F60),"x","")</f>
        <v/>
      </c>
      <c r="X60" s="24" t="str">
        <f>IF(AND(Week18&gt;=E60,Week18&lt;=F60),"x","")</f>
        <v/>
      </c>
      <c r="Y60" s="24" t="str">
        <f>IF(AND(Week19&gt;=E60,Week19&lt;=F60),"x","")</f>
        <v/>
      </c>
      <c r="Z60" s="24" t="str">
        <f>IF(AND(Week20&gt;=E60,Week20&lt;=F60),"x","")</f>
        <v/>
      </c>
      <c r="AA60" s="24" t="str">
        <f>IF(AND(Week21&gt;=E60,Week21&lt;=F60),"x","")</f>
        <v/>
      </c>
      <c r="AB60" s="24" t="str">
        <f>IF(AND(Week22&gt;=E60,Week22&lt;=F60),"x","")</f>
        <v/>
      </c>
      <c r="AC60" s="24" t="str">
        <f>IF(AND(Week23&gt;=E60,Week23&lt;=F60),"x","")</f>
        <v/>
      </c>
      <c r="AD60" s="24" t="str">
        <f>IF(AND(Week24&gt;=E60,Week24&lt;=F60),"x","")</f>
        <v/>
      </c>
      <c r="AE60" s="24" t="str">
        <f>IF(AND(Week25&gt;=E60,Week25&lt;=F60),"x","")</f>
        <v/>
      </c>
      <c r="AF60" s="24" t="str">
        <f>IF(AND(Week26&gt;=E60,Week26&lt;=F60),"x","")</f>
        <v/>
      </c>
      <c r="AG60" s="24" t="str">
        <f>IF(AND(Week27&gt;=E60,Week27&lt;=F60),"x","")</f>
        <v/>
      </c>
      <c r="AH60" s="24" t="str">
        <f>IF(AND(Week28&gt;=E60,Week28&lt;=F60),"x","")</f>
        <v/>
      </c>
      <c r="AI60" s="24" t="str">
        <f>IF(AND(Week29&gt;=E60,Week29&lt;=F60),"x","")</f>
        <v/>
      </c>
      <c r="AJ60" s="24" t="str">
        <f>IF(AND(Week30&gt;=E60,Week30&lt;=F60),"x","")</f>
        <v/>
      </c>
      <c r="AK60" s="24" t="str">
        <f>IF(AND(Week31&gt;=E60,Week31&lt;=F60),"x","")</f>
        <v/>
      </c>
      <c r="AL60" s="24" t="str">
        <f>IF(AND(Week32&gt;=E60,Week32&lt;=F60),"x","")</f>
        <v/>
      </c>
      <c r="AM60" s="24" t="str">
        <f>IF(AND(Week33&gt;=E60,Week33&lt;=F60),"x","")</f>
        <v/>
      </c>
      <c r="AN60" s="24" t="str">
        <f>IF(AND(Week34&gt;=E60,Week34&lt;=F60),"x","")</f>
        <v/>
      </c>
      <c r="AO60" s="24" t="str">
        <f>IF(AND(Week35&gt;=E60,Week35&lt;=F60),"x","")</f>
        <v/>
      </c>
      <c r="AP60" s="24" t="str">
        <f>IF(AND(Week36&gt;=E60,Week36&lt;=F60),"x","")</f>
        <v/>
      </c>
      <c r="AQ60" s="24" t="str">
        <f>IF(AND(Week37&gt;=E60,Week37&lt;=F60),"x","")</f>
        <v/>
      </c>
      <c r="AR60" s="24" t="str">
        <f>IF(AND(Week38&gt;=E60,Week38&lt;=F60),"x","")</f>
        <v/>
      </c>
      <c r="AS60" s="24" t="str">
        <f>IF(AND(Week39&gt;=E60,Week39&lt;=F60),"x","")</f>
        <v/>
      </c>
      <c r="AT60" s="24" t="str">
        <f>IF(AND(Week40&gt;=E60,Week40&lt;=F60),"x","")</f>
        <v/>
      </c>
      <c r="AU60" s="24" t="str">
        <f>IF(AND(Week41&gt;=E60,Week41&lt;=F60),"x","")</f>
        <v/>
      </c>
      <c r="AV60" s="24" t="str">
        <f>IF(AND(Week42&gt;=E60,Week42&lt;=F60),"x","")</f>
        <v/>
      </c>
      <c r="AW60" s="24" t="str">
        <f>IF(AND(Week43&gt;=E60,Week43&lt;=F60),"x","")</f>
        <v/>
      </c>
      <c r="AX60" s="24" t="str">
        <f>IF(AND(Week44&gt;=E60,Week44&lt;=F60),"x","")</f>
        <v/>
      </c>
      <c r="AY60" s="24" t="str">
        <f>IF(AND(Week45&gt;=E60,Week45&lt;=F60),"x","")</f>
        <v/>
      </c>
      <c r="AZ60" s="24" t="str">
        <f>IF(AND(Week46&gt;=E60,Week46&lt;=F60),"x","")</f>
        <v/>
      </c>
      <c r="BA60" s="24" t="str">
        <f>IF(AND(Week47&gt;=E60,Week47&lt;=F60),"x","")</f>
        <v/>
      </c>
      <c r="BB60" s="24" t="str">
        <f>IF(AND(Week48&gt;=E60,Week48&lt;=F60),"x","")</f>
        <v/>
      </c>
      <c r="BC60" s="24" t="str">
        <f>IF(AND(Week49&gt;=E60,Week49&lt;=F60),"x","")</f>
        <v/>
      </c>
      <c r="BD60" s="24" t="str">
        <f>IF(AND(Week50&gt;=E60,Week50&lt;=F60),"x","")</f>
        <v/>
      </c>
      <c r="BE60" s="24" t="str">
        <f>IF(AND(Week51&gt;=E60,Week51&lt;=F60),"x","")</f>
        <v/>
      </c>
      <c r="BF60" s="25" t="str">
        <f>IF(AND(Week52&gt;=E60,Week52&lt;=F60),"x","")</f>
        <v/>
      </c>
    </row>
    <row r="61" spans="2:58" s="16" customFormat="1" ht="11" customHeight="1">
      <c r="B61" s="20"/>
      <c r="C61" s="20"/>
      <c r="D61" s="22"/>
      <c r="E61" s="21"/>
      <c r="F61" s="21"/>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row>
    <row r="62" spans="2:58" ht="25" customHeight="1">
      <c r="B62" s="17">
        <v>1</v>
      </c>
      <c r="C62" s="17" t="str">
        <f>IF(Project18_Name&lt;&gt;"",Project18_Name,"")</f>
        <v/>
      </c>
      <c r="D62" s="80"/>
      <c r="E62" s="19">
        <f t="shared" si="0"/>
        <v>1</v>
      </c>
      <c r="F62" s="19">
        <f>E62+(Project18_Duration-1)</f>
        <v>0</v>
      </c>
      <c r="G62" s="23" t="str">
        <f>IF(AND(Week1&gt;=E62,Week1&lt;=F62),"x","")</f>
        <v/>
      </c>
      <c r="H62" s="24" t="str">
        <f>IF(AND(Week2&gt;=E62,Week2&lt;=F62),"x","")</f>
        <v/>
      </c>
      <c r="I62" s="24" t="str">
        <f>IF(AND(Week3&gt;=E62,Week3&lt;=F62),"x","")</f>
        <v/>
      </c>
      <c r="J62" s="24" t="str">
        <f>IF(AND(Week4&gt;=E62,Week4&lt;=F62),"x","")</f>
        <v/>
      </c>
      <c r="K62" s="24" t="str">
        <f>IF(AND(Week5&gt;=E62,Week5&lt;=F62),"x","")</f>
        <v/>
      </c>
      <c r="L62" s="24" t="str">
        <f>IF(AND(Week6&gt;=E62,Week6&lt;=F62),"x","")</f>
        <v/>
      </c>
      <c r="M62" s="24" t="str">
        <f>IF(AND(Week7&gt;=E62,Week7&lt;=F62),"x","")</f>
        <v/>
      </c>
      <c r="N62" s="24" t="str">
        <f>IF(AND(Week8&gt;=E62,Week8&lt;=F62),"x","")</f>
        <v/>
      </c>
      <c r="O62" s="24" t="str">
        <f>IF(AND(Week9&gt;=E62,Week9&lt;=F62),"x","")</f>
        <v/>
      </c>
      <c r="P62" s="24" t="str">
        <f>IF(AND(Week10&gt;=E62,Week10&lt;=F62),"x","")</f>
        <v/>
      </c>
      <c r="Q62" s="24" t="str">
        <f>IF(AND(Week11&gt;=E62,Week11&lt;=F62),"x","")</f>
        <v/>
      </c>
      <c r="R62" s="24" t="str">
        <f>IF(AND(Week12&gt;=E62,Week12&lt;=F62),"x","")</f>
        <v/>
      </c>
      <c r="S62" s="24" t="str">
        <f>IF(AND(Week13&gt;=E62,Week13&lt;=F62),"x","")</f>
        <v/>
      </c>
      <c r="T62" s="24" t="str">
        <f>IF(AND(Week14&gt;=E62,Week14&lt;=F62),"x","")</f>
        <v/>
      </c>
      <c r="U62" s="24" t="str">
        <f>IF(AND(Week15&gt;=E62,Week15&lt;=F62),"x","")</f>
        <v/>
      </c>
      <c r="V62" s="24" t="str">
        <f>IF(AND(Week16&gt;=E62,Week16&lt;=F62),"x","")</f>
        <v/>
      </c>
      <c r="W62" s="24" t="str">
        <f>IF(AND(Week17&gt;=E62,Week17&lt;=F62),"x","")</f>
        <v/>
      </c>
      <c r="X62" s="24" t="str">
        <f>IF(AND(Week18&gt;=E62,Week18&lt;=F62),"x","")</f>
        <v/>
      </c>
      <c r="Y62" s="24" t="str">
        <f>IF(AND(Week19&gt;=E62,Week19&lt;=F62),"x","")</f>
        <v/>
      </c>
      <c r="Z62" s="24" t="str">
        <f>IF(AND(Week20&gt;=E62,Week20&lt;=F62),"x","")</f>
        <v/>
      </c>
      <c r="AA62" s="24" t="str">
        <f>IF(AND(Week21&gt;=E62,Week21&lt;=F62),"x","")</f>
        <v/>
      </c>
      <c r="AB62" s="24" t="str">
        <f>IF(AND(Week22&gt;=E62,Week22&lt;=F62),"x","")</f>
        <v/>
      </c>
      <c r="AC62" s="24" t="str">
        <f>IF(AND(Week23&gt;=E62,Week23&lt;=F62),"x","")</f>
        <v/>
      </c>
      <c r="AD62" s="24" t="str">
        <f>IF(AND(Week24&gt;=E62,Week24&lt;=F62),"x","")</f>
        <v/>
      </c>
      <c r="AE62" s="24" t="str">
        <f>IF(AND(Week25&gt;=E62,Week25&lt;=F62),"x","")</f>
        <v/>
      </c>
      <c r="AF62" s="24" t="str">
        <f>IF(AND(Week26&gt;=E62,Week26&lt;=F62),"x","")</f>
        <v/>
      </c>
      <c r="AG62" s="24" t="str">
        <f>IF(AND(Week27&gt;=E62,Week27&lt;=F62),"x","")</f>
        <v/>
      </c>
      <c r="AH62" s="24" t="str">
        <f>IF(AND(Week28&gt;=E62,Week28&lt;=F62),"x","")</f>
        <v/>
      </c>
      <c r="AI62" s="24" t="str">
        <f>IF(AND(Week29&gt;=E62,Week29&lt;=F62),"x","")</f>
        <v/>
      </c>
      <c r="AJ62" s="24" t="str">
        <f>IF(AND(Week30&gt;=E62,Week30&lt;=F62),"x","")</f>
        <v/>
      </c>
      <c r="AK62" s="24" t="str">
        <f>IF(AND(Week31&gt;=E62,Week31&lt;=F62),"x","")</f>
        <v/>
      </c>
      <c r="AL62" s="24" t="str">
        <f>IF(AND(Week32&gt;=E62,Week32&lt;=F62),"x","")</f>
        <v/>
      </c>
      <c r="AM62" s="24" t="str">
        <f>IF(AND(Week33&gt;=E62,Week33&lt;=F62),"x","")</f>
        <v/>
      </c>
      <c r="AN62" s="24" t="str">
        <f>IF(AND(Week34&gt;=E62,Week34&lt;=F62),"x","")</f>
        <v/>
      </c>
      <c r="AO62" s="24" t="str">
        <f>IF(AND(Week35&gt;=E62,Week35&lt;=F62),"x","")</f>
        <v/>
      </c>
      <c r="AP62" s="24" t="str">
        <f>IF(AND(Week36&gt;=E62,Week36&lt;=F62),"x","")</f>
        <v/>
      </c>
      <c r="AQ62" s="24" t="str">
        <f>IF(AND(Week37&gt;=E62,Week37&lt;=F62),"x","")</f>
        <v/>
      </c>
      <c r="AR62" s="24" t="str">
        <f>IF(AND(Week38&gt;=E62,Week38&lt;=F62),"x","")</f>
        <v/>
      </c>
      <c r="AS62" s="24" t="str">
        <f>IF(AND(Week39&gt;=E62,Week39&lt;=F62),"x","")</f>
        <v/>
      </c>
      <c r="AT62" s="24" t="str">
        <f>IF(AND(Week40&gt;=E62,Week40&lt;=F62),"x","")</f>
        <v/>
      </c>
      <c r="AU62" s="24" t="str">
        <f>IF(AND(Week41&gt;=E62,Week41&lt;=F62),"x","")</f>
        <v/>
      </c>
      <c r="AV62" s="24" t="str">
        <f>IF(AND(Week42&gt;=E62,Week42&lt;=F62),"x","")</f>
        <v/>
      </c>
      <c r="AW62" s="24" t="str">
        <f>IF(AND(Week43&gt;=E62,Week43&lt;=F62),"x","")</f>
        <v/>
      </c>
      <c r="AX62" s="24" t="str">
        <f>IF(AND(Week44&gt;=E62,Week44&lt;=F62),"x","")</f>
        <v/>
      </c>
      <c r="AY62" s="24" t="str">
        <f>IF(AND(Week45&gt;=E62,Week45&lt;=F62),"x","")</f>
        <v/>
      </c>
      <c r="AZ62" s="24" t="str">
        <f>IF(AND(Week46&gt;=E62,Week46&lt;=F62),"x","")</f>
        <v/>
      </c>
      <c r="BA62" s="24" t="str">
        <f>IF(AND(Week47&gt;=E62,Week47&lt;=F62),"x","")</f>
        <v/>
      </c>
      <c r="BB62" s="24" t="str">
        <f>IF(AND(Week48&gt;=E62,Week48&lt;=F62),"x","")</f>
        <v/>
      </c>
      <c r="BC62" s="24" t="str">
        <f>IF(AND(Week49&gt;=E62,Week49&lt;=F62),"x","")</f>
        <v/>
      </c>
      <c r="BD62" s="24" t="str">
        <f>IF(AND(Week50&gt;=E62,Week50&lt;=F62),"x","")</f>
        <v/>
      </c>
      <c r="BE62" s="24" t="str">
        <f>IF(AND(Week51&gt;=E62,Week51&lt;=F62),"x","")</f>
        <v/>
      </c>
      <c r="BF62" s="25" t="str">
        <f>IF(AND(Week52&gt;=E62,Week52&lt;=F62),"x","")</f>
        <v/>
      </c>
    </row>
    <row r="63" spans="2:58" s="16" customFormat="1" ht="11" customHeight="1">
      <c r="B63" s="20"/>
      <c r="C63" s="20"/>
      <c r="D63" s="22"/>
      <c r="E63" s="21"/>
      <c r="F63" s="21"/>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row>
    <row r="64" spans="2:58" ht="25" customHeight="1">
      <c r="B64" s="17">
        <v>1</v>
      </c>
      <c r="C64" s="17" t="str">
        <f>IF(Project19_Name&lt;&gt;"",Project19_Name,"")</f>
        <v/>
      </c>
      <c r="D64" s="80"/>
      <c r="E64" s="19">
        <f t="shared" si="0"/>
        <v>1</v>
      </c>
      <c r="F64" s="19">
        <f>E64+(Project19_Duration-1)</f>
        <v>0</v>
      </c>
      <c r="G64" s="23" t="str">
        <f>IF(AND(Week1&gt;=E64,Week1&lt;=F64),"x","")</f>
        <v/>
      </c>
      <c r="H64" s="24" t="str">
        <f>IF(AND(Week2&gt;=E64,Week2&lt;=F64),"x","")</f>
        <v/>
      </c>
      <c r="I64" s="24" t="str">
        <f>IF(AND(Week3&gt;=E64,Week3&lt;=F64),"x","")</f>
        <v/>
      </c>
      <c r="J64" s="24" t="str">
        <f>IF(AND(Week4&gt;=E64,Week4&lt;=F64),"x","")</f>
        <v/>
      </c>
      <c r="K64" s="24" t="str">
        <f>IF(AND(Week5&gt;=E64,Week5&lt;=F64),"x","")</f>
        <v/>
      </c>
      <c r="L64" s="24" t="str">
        <f>IF(AND(Week6&gt;=E64,Week6&lt;=F64),"x","")</f>
        <v/>
      </c>
      <c r="M64" s="24" t="str">
        <f>IF(AND(Week7&gt;=E64,Week7&lt;=F64),"x","")</f>
        <v/>
      </c>
      <c r="N64" s="24" t="str">
        <f>IF(AND(Week8&gt;=E64,Week8&lt;=F64),"x","")</f>
        <v/>
      </c>
      <c r="O64" s="24" t="str">
        <f>IF(AND(Week9&gt;=E64,Week9&lt;=F64),"x","")</f>
        <v/>
      </c>
      <c r="P64" s="24" t="str">
        <f>IF(AND(Week10&gt;=E64,Week10&lt;=F64),"x","")</f>
        <v/>
      </c>
      <c r="Q64" s="24" t="str">
        <f>IF(AND(Week11&gt;=E64,Week11&lt;=F64),"x","")</f>
        <v/>
      </c>
      <c r="R64" s="24" t="str">
        <f>IF(AND(Week12&gt;=E64,Week12&lt;=F64),"x","")</f>
        <v/>
      </c>
      <c r="S64" s="24" t="str">
        <f>IF(AND(Week13&gt;=E64,Week13&lt;=F64),"x","")</f>
        <v/>
      </c>
      <c r="T64" s="24" t="str">
        <f>IF(AND(Week14&gt;=E64,Week14&lt;=F64),"x","")</f>
        <v/>
      </c>
      <c r="U64" s="24" t="str">
        <f>IF(AND(Week15&gt;=E64,Week15&lt;=F64),"x","")</f>
        <v/>
      </c>
      <c r="V64" s="24" t="str">
        <f>IF(AND(Week16&gt;=E64,Week16&lt;=F64),"x","")</f>
        <v/>
      </c>
      <c r="W64" s="24" t="str">
        <f>IF(AND(Week17&gt;=E64,Week17&lt;=F64),"x","")</f>
        <v/>
      </c>
      <c r="X64" s="24" t="str">
        <f>IF(AND(Week18&gt;=E64,Week18&lt;=F64),"x","")</f>
        <v/>
      </c>
      <c r="Y64" s="24" t="str">
        <f>IF(AND(Week19&gt;=E64,Week19&lt;=F64),"x","")</f>
        <v/>
      </c>
      <c r="Z64" s="24" t="str">
        <f>IF(AND(Week20&gt;=E64,Week20&lt;=F64),"x","")</f>
        <v/>
      </c>
      <c r="AA64" s="24" t="str">
        <f>IF(AND(Week21&gt;=E64,Week21&lt;=F64),"x","")</f>
        <v/>
      </c>
      <c r="AB64" s="24" t="str">
        <f>IF(AND(Week22&gt;=E64,Week22&lt;=F64),"x","")</f>
        <v/>
      </c>
      <c r="AC64" s="24" t="str">
        <f>IF(AND(Week23&gt;=E64,Week23&lt;=F64),"x","")</f>
        <v/>
      </c>
      <c r="AD64" s="24" t="str">
        <f>IF(AND(Week24&gt;=E64,Week24&lt;=F64),"x","")</f>
        <v/>
      </c>
      <c r="AE64" s="24" t="str">
        <f>IF(AND(Week25&gt;=E64,Week25&lt;=F64),"x","")</f>
        <v/>
      </c>
      <c r="AF64" s="24" t="str">
        <f>IF(AND(Week26&gt;=E64,Week26&lt;=F64),"x","")</f>
        <v/>
      </c>
      <c r="AG64" s="24" t="str">
        <f>IF(AND(Week27&gt;=E64,Week27&lt;=F64),"x","")</f>
        <v/>
      </c>
      <c r="AH64" s="24" t="str">
        <f>IF(AND(Week28&gt;=E64,Week28&lt;=F64),"x","")</f>
        <v/>
      </c>
      <c r="AI64" s="24" t="str">
        <f>IF(AND(Week29&gt;=E64,Week29&lt;=F64),"x","")</f>
        <v/>
      </c>
      <c r="AJ64" s="24" t="str">
        <f>IF(AND(Week30&gt;=E64,Week30&lt;=F64),"x","")</f>
        <v/>
      </c>
      <c r="AK64" s="24" t="str">
        <f>IF(AND(Week31&gt;=E64,Week31&lt;=F64),"x","")</f>
        <v/>
      </c>
      <c r="AL64" s="24" t="str">
        <f>IF(AND(Week32&gt;=E64,Week32&lt;=F64),"x","")</f>
        <v/>
      </c>
      <c r="AM64" s="24" t="str">
        <f>IF(AND(Week33&gt;=E64,Week33&lt;=F64),"x","")</f>
        <v/>
      </c>
      <c r="AN64" s="24" t="str">
        <f>IF(AND(Week34&gt;=E64,Week34&lt;=F64),"x","")</f>
        <v/>
      </c>
      <c r="AO64" s="24" t="str">
        <f>IF(AND(Week35&gt;=E64,Week35&lt;=F64),"x","")</f>
        <v/>
      </c>
      <c r="AP64" s="24" t="str">
        <f>IF(AND(Week36&gt;=E64,Week36&lt;=F64),"x","")</f>
        <v/>
      </c>
      <c r="AQ64" s="24" t="str">
        <f>IF(AND(Week37&gt;=E64,Week37&lt;=F64),"x","")</f>
        <v/>
      </c>
      <c r="AR64" s="24" t="str">
        <f>IF(AND(Week38&gt;=E64,Week38&lt;=F64),"x","")</f>
        <v/>
      </c>
      <c r="AS64" s="24" t="str">
        <f>IF(AND(Week39&gt;=E64,Week39&lt;=F64),"x","")</f>
        <v/>
      </c>
      <c r="AT64" s="24" t="str">
        <f>IF(AND(Week40&gt;=E64,Week40&lt;=F64),"x","")</f>
        <v/>
      </c>
      <c r="AU64" s="24" t="str">
        <f>IF(AND(Week41&gt;=E64,Week41&lt;=F64),"x","")</f>
        <v/>
      </c>
      <c r="AV64" s="24" t="str">
        <f>IF(AND(Week42&gt;=E64,Week42&lt;=F64),"x","")</f>
        <v/>
      </c>
      <c r="AW64" s="24" t="str">
        <f>IF(AND(Week43&gt;=E64,Week43&lt;=F64),"x","")</f>
        <v/>
      </c>
      <c r="AX64" s="24" t="str">
        <f>IF(AND(Week44&gt;=E64,Week44&lt;=F64),"x","")</f>
        <v/>
      </c>
      <c r="AY64" s="24" t="str">
        <f>IF(AND(Week45&gt;=E64,Week45&lt;=F64),"x","")</f>
        <v/>
      </c>
      <c r="AZ64" s="24" t="str">
        <f>IF(AND(Week46&gt;=E64,Week46&lt;=F64),"x","")</f>
        <v/>
      </c>
      <c r="BA64" s="24" t="str">
        <f>IF(AND(Week47&gt;=E64,Week47&lt;=F64),"x","")</f>
        <v/>
      </c>
      <c r="BB64" s="24" t="str">
        <f>IF(AND(Week48&gt;=E64,Week48&lt;=F64),"x","")</f>
        <v/>
      </c>
      <c r="BC64" s="24" t="str">
        <f>IF(AND(Week49&gt;=E64,Week49&lt;=F64),"x","")</f>
        <v/>
      </c>
      <c r="BD64" s="24" t="str">
        <f>IF(AND(Week50&gt;=E64,Week50&lt;=F64),"x","")</f>
        <v/>
      </c>
      <c r="BE64" s="24" t="str">
        <f>IF(AND(Week51&gt;=E64,Week51&lt;=F64),"x","")</f>
        <v/>
      </c>
      <c r="BF64" s="25" t="str">
        <f>IF(AND(Week52&gt;=E64,Week52&lt;=F64),"x","")</f>
        <v/>
      </c>
    </row>
    <row r="65" spans="2:58" s="16" customFormat="1" ht="11" customHeight="1">
      <c r="B65" s="20"/>
      <c r="C65" s="20"/>
      <c r="D65" s="22"/>
      <c r="E65" s="21"/>
      <c r="F65" s="21"/>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row>
    <row r="66" spans="2:58" ht="25" customHeight="1">
      <c r="B66" s="17">
        <v>1</v>
      </c>
      <c r="C66" s="17" t="str">
        <f>IF(Project20_Name&lt;&gt;"",Project20_Name,"")</f>
        <v/>
      </c>
      <c r="D66" s="80"/>
      <c r="E66" s="19">
        <f t="shared" si="0"/>
        <v>1</v>
      </c>
      <c r="F66" s="19">
        <f>E66+(Project20_Duration-1)</f>
        <v>0</v>
      </c>
      <c r="G66" s="23" t="str">
        <f>IF(AND(Week1&gt;=E66,Week1&lt;=F66),"x","")</f>
        <v/>
      </c>
      <c r="H66" s="24" t="str">
        <f>IF(AND(Week2&gt;=E66,Week2&lt;=F66),"x","")</f>
        <v/>
      </c>
      <c r="I66" s="24" t="str">
        <f>IF(AND(Week3&gt;=E66,Week3&lt;=F66),"x","")</f>
        <v/>
      </c>
      <c r="J66" s="24" t="str">
        <f>IF(AND(Week4&gt;=E66,Week4&lt;=F66),"x","")</f>
        <v/>
      </c>
      <c r="K66" s="24" t="str">
        <f>IF(AND(Week5&gt;=E66,Week5&lt;=F66),"x","")</f>
        <v/>
      </c>
      <c r="L66" s="24" t="str">
        <f>IF(AND(Week6&gt;=E66,Week6&lt;=F66),"x","")</f>
        <v/>
      </c>
      <c r="M66" s="24" t="str">
        <f>IF(AND(Week7&gt;=E66,Week7&lt;=F66),"x","")</f>
        <v/>
      </c>
      <c r="N66" s="24" t="str">
        <f>IF(AND(Week8&gt;=E66,Week8&lt;=F66),"x","")</f>
        <v/>
      </c>
      <c r="O66" s="24" t="str">
        <f>IF(AND(Week9&gt;=E66,Week9&lt;=F66),"x","")</f>
        <v/>
      </c>
      <c r="P66" s="24" t="str">
        <f>IF(AND(Week10&gt;=E66,Week10&lt;=F66),"x","")</f>
        <v/>
      </c>
      <c r="Q66" s="24" t="str">
        <f>IF(AND(Week11&gt;=E66,Week11&lt;=F66),"x","")</f>
        <v/>
      </c>
      <c r="R66" s="24" t="str">
        <f>IF(AND(Week12&gt;=E66,Week12&lt;=F66),"x","")</f>
        <v/>
      </c>
      <c r="S66" s="24" t="str">
        <f>IF(AND(Week13&gt;=E66,Week13&lt;=F66),"x","")</f>
        <v/>
      </c>
      <c r="T66" s="24" t="str">
        <f>IF(AND(Week14&gt;=E66,Week14&lt;=F66),"x","")</f>
        <v/>
      </c>
      <c r="U66" s="24" t="str">
        <f>IF(AND(Week15&gt;=E66,Week15&lt;=F66),"x","")</f>
        <v/>
      </c>
      <c r="V66" s="24" t="str">
        <f>IF(AND(Week16&gt;=E66,Week16&lt;=F66),"x","")</f>
        <v/>
      </c>
      <c r="W66" s="24" t="str">
        <f>IF(AND(Week17&gt;=E66,Week17&lt;=F66),"x","")</f>
        <v/>
      </c>
      <c r="X66" s="24" t="str">
        <f>IF(AND(Week18&gt;=E66,Week18&lt;=F66),"x","")</f>
        <v/>
      </c>
      <c r="Y66" s="24" t="str">
        <f>IF(AND(Week19&gt;=E66,Week19&lt;=F66),"x","")</f>
        <v/>
      </c>
      <c r="Z66" s="24" t="str">
        <f>IF(AND(Week20&gt;=E66,Week20&lt;=F66),"x","")</f>
        <v/>
      </c>
      <c r="AA66" s="24" t="str">
        <f>IF(AND(Week21&gt;=E66,Week21&lt;=F66),"x","")</f>
        <v/>
      </c>
      <c r="AB66" s="24" t="str">
        <f>IF(AND(Week22&gt;=E66,Week22&lt;=F66),"x","")</f>
        <v/>
      </c>
      <c r="AC66" s="24" t="str">
        <f>IF(AND(Week23&gt;=E66,Week23&lt;=F66),"x","")</f>
        <v/>
      </c>
      <c r="AD66" s="24" t="str">
        <f>IF(AND(Week24&gt;=E66,Week24&lt;=F66),"x","")</f>
        <v/>
      </c>
      <c r="AE66" s="24" t="str">
        <f>IF(AND(Week25&gt;=E66,Week25&lt;=F66),"x","")</f>
        <v/>
      </c>
      <c r="AF66" s="24" t="str">
        <f>IF(AND(Week26&gt;=E66,Week26&lt;=F66),"x","")</f>
        <v/>
      </c>
      <c r="AG66" s="24" t="str">
        <f>IF(AND(Week27&gt;=E66,Week27&lt;=F66),"x","")</f>
        <v/>
      </c>
      <c r="AH66" s="24" t="str">
        <f>IF(AND(Week28&gt;=E66,Week28&lt;=F66),"x","")</f>
        <v/>
      </c>
      <c r="AI66" s="24" t="str">
        <f>IF(AND(Week29&gt;=E66,Week29&lt;=F66),"x","")</f>
        <v/>
      </c>
      <c r="AJ66" s="24" t="str">
        <f>IF(AND(Week30&gt;=E66,Week30&lt;=F66),"x","")</f>
        <v/>
      </c>
      <c r="AK66" s="24" t="str">
        <f>IF(AND(Week31&gt;=E66,Week31&lt;=F66),"x","")</f>
        <v/>
      </c>
      <c r="AL66" s="24" t="str">
        <f>IF(AND(Week32&gt;=E66,Week32&lt;=F66),"x","")</f>
        <v/>
      </c>
      <c r="AM66" s="24" t="str">
        <f>IF(AND(Week33&gt;=E66,Week33&lt;=F66),"x","")</f>
        <v/>
      </c>
      <c r="AN66" s="24" t="str">
        <f>IF(AND(Week34&gt;=E66,Week34&lt;=F66),"x","")</f>
        <v/>
      </c>
      <c r="AO66" s="24" t="str">
        <f>IF(AND(Week35&gt;=E66,Week35&lt;=F66),"x","")</f>
        <v/>
      </c>
      <c r="AP66" s="24" t="str">
        <f>IF(AND(Week36&gt;=E66,Week36&lt;=F66),"x","")</f>
        <v/>
      </c>
      <c r="AQ66" s="24" t="str">
        <f>IF(AND(Week37&gt;=E66,Week37&lt;=F66),"x","")</f>
        <v/>
      </c>
      <c r="AR66" s="24" t="str">
        <f>IF(AND(Week38&gt;=E66,Week38&lt;=F66),"x","")</f>
        <v/>
      </c>
      <c r="AS66" s="24" t="str">
        <f>IF(AND(Week39&gt;=E66,Week39&lt;=F66),"x","")</f>
        <v/>
      </c>
      <c r="AT66" s="24" t="str">
        <f>IF(AND(Week40&gt;=E66,Week40&lt;=F66),"x","")</f>
        <v/>
      </c>
      <c r="AU66" s="24" t="str">
        <f>IF(AND(Week41&gt;=E66,Week41&lt;=F66),"x","")</f>
        <v/>
      </c>
      <c r="AV66" s="24" t="str">
        <f>IF(AND(Week42&gt;=E66,Week42&lt;=F66),"x","")</f>
        <v/>
      </c>
      <c r="AW66" s="24" t="str">
        <f>IF(AND(Week43&gt;=E66,Week43&lt;=F66),"x","")</f>
        <v/>
      </c>
      <c r="AX66" s="24" t="str">
        <f>IF(AND(Week44&gt;=E66,Week44&lt;=F66),"x","")</f>
        <v/>
      </c>
      <c r="AY66" s="24" t="str">
        <f>IF(AND(Week45&gt;=E66,Week45&lt;=F66),"x","")</f>
        <v/>
      </c>
      <c r="AZ66" s="24" t="str">
        <f>IF(AND(Week46&gt;=E66,Week46&lt;=F66),"x","")</f>
        <v/>
      </c>
      <c r="BA66" s="24" t="str">
        <f>IF(AND(Week47&gt;=E66,Week47&lt;=F66),"x","")</f>
        <v/>
      </c>
      <c r="BB66" s="24" t="str">
        <f>IF(AND(Week48&gt;=E66,Week48&lt;=F66),"x","")</f>
        <v/>
      </c>
      <c r="BC66" s="24" t="str">
        <f>IF(AND(Week49&gt;=E66,Week49&lt;=F66),"x","")</f>
        <v/>
      </c>
      <c r="BD66" s="24" t="str">
        <f>IF(AND(Week50&gt;=E66,Week50&lt;=F66),"x","")</f>
        <v/>
      </c>
      <c r="BE66" s="24" t="str">
        <f>IF(AND(Week51&gt;=E66,Week51&lt;=F66),"x","")</f>
        <v/>
      </c>
      <c r="BF66" s="25" t="str">
        <f>IF(AND(Week52&gt;=E66,Week52&lt;=F66),"x","")</f>
        <v/>
      </c>
    </row>
    <row r="67" spans="2:58" s="16" customFormat="1" ht="11" customHeight="1">
      <c r="B67" s="20"/>
      <c r="C67" s="20"/>
      <c r="D67" s="22"/>
      <c r="E67" s="21"/>
      <c r="F67" s="21"/>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row>
    <row r="68" spans="2:58" ht="25" customHeight="1">
      <c r="B68" s="17">
        <v>1</v>
      </c>
      <c r="C68" s="17" t="str">
        <f>IF(Project21_Name&lt;&gt;"",Project21_Name,"")</f>
        <v/>
      </c>
      <c r="D68" s="80"/>
      <c r="E68" s="19">
        <f t="shared" si="0"/>
        <v>1</v>
      </c>
      <c r="F68" s="19">
        <f>E68+(Project21_Duration-1)</f>
        <v>0</v>
      </c>
      <c r="G68" s="23" t="str">
        <f>IF(AND(Week1&gt;=E68,Week1&lt;=F68),"x","")</f>
        <v/>
      </c>
      <c r="H68" s="24" t="str">
        <f>IF(AND(Week2&gt;=E68,Week2&lt;=F68),"x","")</f>
        <v/>
      </c>
      <c r="I68" s="24" t="str">
        <f>IF(AND(Week3&gt;=E68,Week3&lt;=F68),"x","")</f>
        <v/>
      </c>
      <c r="J68" s="24" t="str">
        <f>IF(AND(Week4&gt;=E68,Week4&lt;=F68),"x","")</f>
        <v/>
      </c>
      <c r="K68" s="24" t="str">
        <f>IF(AND(Week5&gt;=E68,Week5&lt;=F68),"x","")</f>
        <v/>
      </c>
      <c r="L68" s="24" t="str">
        <f>IF(AND(Week6&gt;=E68,Week6&lt;=F68),"x","")</f>
        <v/>
      </c>
      <c r="M68" s="24" t="str">
        <f>IF(AND(Week7&gt;=E68,Week7&lt;=F68),"x","")</f>
        <v/>
      </c>
      <c r="N68" s="24" t="str">
        <f>IF(AND(Week8&gt;=E68,Week8&lt;=F68),"x","")</f>
        <v/>
      </c>
      <c r="O68" s="24" t="str">
        <f>IF(AND(Week9&gt;=E68,Week9&lt;=F68),"x","")</f>
        <v/>
      </c>
      <c r="P68" s="24" t="str">
        <f>IF(AND(Week10&gt;=E68,Week10&lt;=F68),"x","")</f>
        <v/>
      </c>
      <c r="Q68" s="24" t="str">
        <f>IF(AND(Week11&gt;=E68,Week11&lt;=F68),"x","")</f>
        <v/>
      </c>
      <c r="R68" s="24" t="str">
        <f>IF(AND(Week12&gt;=E68,Week12&lt;=F68),"x","")</f>
        <v/>
      </c>
      <c r="S68" s="24" t="str">
        <f>IF(AND(Week13&gt;=E68,Week13&lt;=F68),"x","")</f>
        <v/>
      </c>
      <c r="T68" s="24" t="str">
        <f>IF(AND(Week14&gt;=E68,Week14&lt;=F68),"x","")</f>
        <v/>
      </c>
      <c r="U68" s="24" t="str">
        <f>IF(AND(Week15&gt;=E68,Week15&lt;=F68),"x","")</f>
        <v/>
      </c>
      <c r="V68" s="24" t="str">
        <f>IF(AND(Week16&gt;=E68,Week16&lt;=F68),"x","")</f>
        <v/>
      </c>
      <c r="W68" s="24" t="str">
        <f>IF(AND(Week17&gt;=E68,Week17&lt;=F68),"x","")</f>
        <v/>
      </c>
      <c r="X68" s="24" t="str">
        <f>IF(AND(Week18&gt;=E68,Week18&lt;=F68),"x","")</f>
        <v/>
      </c>
      <c r="Y68" s="24" t="str">
        <f>IF(AND(Week19&gt;=E68,Week19&lt;=F68),"x","")</f>
        <v/>
      </c>
      <c r="Z68" s="24" t="str">
        <f>IF(AND(Week20&gt;=E68,Week20&lt;=F68),"x","")</f>
        <v/>
      </c>
      <c r="AA68" s="24" t="str">
        <f>IF(AND(Week21&gt;=E68,Week21&lt;=F68),"x","")</f>
        <v/>
      </c>
      <c r="AB68" s="24" t="str">
        <f>IF(AND(Week22&gt;=E68,Week22&lt;=F68),"x","")</f>
        <v/>
      </c>
      <c r="AC68" s="24" t="str">
        <f>IF(AND(Week23&gt;=E68,Week23&lt;=F68),"x","")</f>
        <v/>
      </c>
      <c r="AD68" s="24" t="str">
        <f>IF(AND(Week24&gt;=E68,Week24&lt;=F68),"x","")</f>
        <v/>
      </c>
      <c r="AE68" s="24" t="str">
        <f>IF(AND(Week25&gt;=E68,Week25&lt;=F68),"x","")</f>
        <v/>
      </c>
      <c r="AF68" s="24" t="str">
        <f>IF(AND(Week26&gt;=E68,Week26&lt;=F68),"x","")</f>
        <v/>
      </c>
      <c r="AG68" s="24" t="str">
        <f>IF(AND(Week27&gt;=E68,Week27&lt;=F68),"x","")</f>
        <v/>
      </c>
      <c r="AH68" s="24" t="str">
        <f>IF(AND(Week28&gt;=E68,Week28&lt;=F68),"x","")</f>
        <v/>
      </c>
      <c r="AI68" s="24" t="str">
        <f>IF(AND(Week29&gt;=E68,Week29&lt;=F68),"x","")</f>
        <v/>
      </c>
      <c r="AJ68" s="24" t="str">
        <f>IF(AND(Week30&gt;=E68,Week30&lt;=F68),"x","")</f>
        <v/>
      </c>
      <c r="AK68" s="24" t="str">
        <f>IF(AND(Week31&gt;=E68,Week31&lt;=F68),"x","")</f>
        <v/>
      </c>
      <c r="AL68" s="24" t="str">
        <f>IF(AND(Week32&gt;=E68,Week32&lt;=F68),"x","")</f>
        <v/>
      </c>
      <c r="AM68" s="24" t="str">
        <f>IF(AND(Week33&gt;=E68,Week33&lt;=F68),"x","")</f>
        <v/>
      </c>
      <c r="AN68" s="24" t="str">
        <f>IF(AND(Week34&gt;=E68,Week34&lt;=F68),"x","")</f>
        <v/>
      </c>
      <c r="AO68" s="24" t="str">
        <f>IF(AND(Week35&gt;=E68,Week35&lt;=F68),"x","")</f>
        <v/>
      </c>
      <c r="AP68" s="24" t="str">
        <f>IF(AND(Week36&gt;=E68,Week36&lt;=F68),"x","")</f>
        <v/>
      </c>
      <c r="AQ68" s="24" t="str">
        <f>IF(AND(Week37&gt;=E68,Week37&lt;=F68),"x","")</f>
        <v/>
      </c>
      <c r="AR68" s="24" t="str">
        <f>IF(AND(Week38&gt;=E68,Week38&lt;=F68),"x","")</f>
        <v/>
      </c>
      <c r="AS68" s="24" t="str">
        <f>IF(AND(Week39&gt;=E68,Week39&lt;=F68),"x","")</f>
        <v/>
      </c>
      <c r="AT68" s="24" t="str">
        <f>IF(AND(Week40&gt;=E68,Week40&lt;=F68),"x","")</f>
        <v/>
      </c>
      <c r="AU68" s="24" t="str">
        <f>IF(AND(Week41&gt;=E68,Week41&lt;=F68),"x","")</f>
        <v/>
      </c>
      <c r="AV68" s="24" t="str">
        <f>IF(AND(Week42&gt;=E68,Week42&lt;=F68),"x","")</f>
        <v/>
      </c>
      <c r="AW68" s="24" t="str">
        <f>IF(AND(Week43&gt;=E68,Week43&lt;=F68),"x","")</f>
        <v/>
      </c>
      <c r="AX68" s="24" t="str">
        <f>IF(AND(Week44&gt;=E68,Week44&lt;=F68),"x","")</f>
        <v/>
      </c>
      <c r="AY68" s="24" t="str">
        <f>IF(AND(Week45&gt;=E68,Week45&lt;=F68),"x","")</f>
        <v/>
      </c>
      <c r="AZ68" s="24" t="str">
        <f>IF(AND(Week46&gt;=E68,Week46&lt;=F68),"x","")</f>
        <v/>
      </c>
      <c r="BA68" s="24" t="str">
        <f>IF(AND(Week47&gt;=E68,Week47&lt;=F68),"x","")</f>
        <v/>
      </c>
      <c r="BB68" s="24" t="str">
        <f>IF(AND(Week48&gt;=E68,Week48&lt;=F68),"x","")</f>
        <v/>
      </c>
      <c r="BC68" s="24" t="str">
        <f>IF(AND(Week49&gt;=E68,Week49&lt;=F68),"x","")</f>
        <v/>
      </c>
      <c r="BD68" s="24" t="str">
        <f>IF(AND(Week50&gt;=E68,Week50&lt;=F68),"x","")</f>
        <v/>
      </c>
      <c r="BE68" s="24" t="str">
        <f>IF(AND(Week51&gt;=E68,Week51&lt;=F68),"x","")</f>
        <v/>
      </c>
      <c r="BF68" s="25" t="str">
        <f>IF(AND(Week52&gt;=E68,Week52&lt;=F68),"x","")</f>
        <v/>
      </c>
    </row>
    <row r="69" spans="2:58" s="16" customFormat="1" ht="11" customHeight="1">
      <c r="B69" s="20"/>
      <c r="C69" s="20"/>
      <c r="D69" s="22"/>
      <c r="E69" s="21"/>
      <c r="F69" s="21"/>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row>
    <row r="70" spans="2:58" ht="25" customHeight="1">
      <c r="B70" s="17">
        <v>1</v>
      </c>
      <c r="C70" s="17" t="str">
        <f>IF(Project22_Name&lt;&gt;"",Project22_Name,"")</f>
        <v/>
      </c>
      <c r="D70" s="80"/>
      <c r="E70" s="19">
        <f t="shared" si="0"/>
        <v>1</v>
      </c>
      <c r="F70" s="19">
        <f>E70+(Project22_Duration-1)</f>
        <v>0</v>
      </c>
      <c r="G70" s="23" t="str">
        <f>IF(AND(Week1&gt;=E70,Week1&lt;=F70),"x","")</f>
        <v/>
      </c>
      <c r="H70" s="24" t="str">
        <f>IF(AND(Week2&gt;=E70,Week2&lt;=F70),"x","")</f>
        <v/>
      </c>
      <c r="I70" s="24" t="str">
        <f>IF(AND(Week3&gt;=E70,Week3&lt;=F70),"x","")</f>
        <v/>
      </c>
      <c r="J70" s="24" t="str">
        <f>IF(AND(Week4&gt;=E70,Week4&lt;=F70),"x","")</f>
        <v/>
      </c>
      <c r="K70" s="24" t="str">
        <f>IF(AND(Week5&gt;=E70,Week5&lt;=F70),"x","")</f>
        <v/>
      </c>
      <c r="L70" s="24" t="str">
        <f>IF(AND(Week6&gt;=E70,Week6&lt;=F70),"x","")</f>
        <v/>
      </c>
      <c r="M70" s="24" t="str">
        <f>IF(AND(Week7&gt;=E70,Week7&lt;=F70),"x","")</f>
        <v/>
      </c>
      <c r="N70" s="24" t="str">
        <f>IF(AND(Week8&gt;=E70,Week8&lt;=F70),"x","")</f>
        <v/>
      </c>
      <c r="O70" s="24" t="str">
        <f>IF(AND(Week9&gt;=E70,Week9&lt;=F70),"x","")</f>
        <v/>
      </c>
      <c r="P70" s="24" t="str">
        <f>IF(AND(Week10&gt;=E70,Week10&lt;=F70),"x","")</f>
        <v/>
      </c>
      <c r="Q70" s="24" t="str">
        <f>IF(AND(Week11&gt;=E70,Week11&lt;=F70),"x","")</f>
        <v/>
      </c>
      <c r="R70" s="24" t="str">
        <f>IF(AND(Week12&gt;=E70,Week12&lt;=F70),"x","")</f>
        <v/>
      </c>
      <c r="S70" s="24" t="str">
        <f>IF(AND(Week13&gt;=E70,Week13&lt;=F70),"x","")</f>
        <v/>
      </c>
      <c r="T70" s="24" t="str">
        <f>IF(AND(Week14&gt;=E70,Week14&lt;=F70),"x","")</f>
        <v/>
      </c>
      <c r="U70" s="24" t="str">
        <f>IF(AND(Week15&gt;=E70,Week15&lt;=F70),"x","")</f>
        <v/>
      </c>
      <c r="V70" s="24" t="str">
        <f>IF(AND(Week16&gt;=E70,Week16&lt;=F70),"x","")</f>
        <v/>
      </c>
      <c r="W70" s="24" t="str">
        <f>IF(AND(Week17&gt;=E70,Week17&lt;=F70),"x","")</f>
        <v/>
      </c>
      <c r="X70" s="24" t="str">
        <f>IF(AND(Week18&gt;=E70,Week18&lt;=F70),"x","")</f>
        <v/>
      </c>
      <c r="Y70" s="24" t="str">
        <f>IF(AND(Week19&gt;=E70,Week19&lt;=F70),"x","")</f>
        <v/>
      </c>
      <c r="Z70" s="24" t="str">
        <f>IF(AND(Week20&gt;=E70,Week20&lt;=F70),"x","")</f>
        <v/>
      </c>
      <c r="AA70" s="24" t="str">
        <f>IF(AND(Week21&gt;=E70,Week21&lt;=F70),"x","")</f>
        <v/>
      </c>
      <c r="AB70" s="24" t="str">
        <f>IF(AND(Week22&gt;=E70,Week22&lt;=F70),"x","")</f>
        <v/>
      </c>
      <c r="AC70" s="24" t="str">
        <f>IF(AND(Week23&gt;=E70,Week23&lt;=F70),"x","")</f>
        <v/>
      </c>
      <c r="AD70" s="24" t="str">
        <f>IF(AND(Week24&gt;=E70,Week24&lt;=F70),"x","")</f>
        <v/>
      </c>
      <c r="AE70" s="24" t="str">
        <f>IF(AND(Week25&gt;=E70,Week25&lt;=F70),"x","")</f>
        <v/>
      </c>
      <c r="AF70" s="24" t="str">
        <f>IF(AND(Week26&gt;=E70,Week26&lt;=F70),"x","")</f>
        <v/>
      </c>
      <c r="AG70" s="24" t="str">
        <f>IF(AND(Week27&gt;=E70,Week27&lt;=F70),"x","")</f>
        <v/>
      </c>
      <c r="AH70" s="24" t="str">
        <f>IF(AND(Week28&gt;=E70,Week28&lt;=F70),"x","")</f>
        <v/>
      </c>
      <c r="AI70" s="24" t="str">
        <f>IF(AND(Week29&gt;=E70,Week29&lt;=F70),"x","")</f>
        <v/>
      </c>
      <c r="AJ70" s="24" t="str">
        <f>IF(AND(Week30&gt;=E70,Week30&lt;=F70),"x","")</f>
        <v/>
      </c>
      <c r="AK70" s="24" t="str">
        <f>IF(AND(Week31&gt;=E70,Week31&lt;=F70),"x","")</f>
        <v/>
      </c>
      <c r="AL70" s="24" t="str">
        <f>IF(AND(Week32&gt;=E70,Week32&lt;=F70),"x","")</f>
        <v/>
      </c>
      <c r="AM70" s="24" t="str">
        <f>IF(AND(Week33&gt;=E70,Week33&lt;=F70),"x","")</f>
        <v/>
      </c>
      <c r="AN70" s="24" t="str">
        <f>IF(AND(Week34&gt;=E70,Week34&lt;=F70),"x","")</f>
        <v/>
      </c>
      <c r="AO70" s="24" t="str">
        <f>IF(AND(Week35&gt;=E70,Week35&lt;=F70),"x","")</f>
        <v/>
      </c>
      <c r="AP70" s="24" t="str">
        <f>IF(AND(Week36&gt;=E70,Week36&lt;=F70),"x","")</f>
        <v/>
      </c>
      <c r="AQ70" s="24" t="str">
        <f>IF(AND(Week37&gt;=E70,Week37&lt;=F70),"x","")</f>
        <v/>
      </c>
      <c r="AR70" s="24" t="str">
        <f>IF(AND(Week38&gt;=E70,Week38&lt;=F70),"x","")</f>
        <v/>
      </c>
      <c r="AS70" s="24" t="str">
        <f>IF(AND(Week39&gt;=E70,Week39&lt;=F70),"x","")</f>
        <v/>
      </c>
      <c r="AT70" s="24" t="str">
        <f>IF(AND(Week40&gt;=E70,Week40&lt;=F70),"x","")</f>
        <v/>
      </c>
      <c r="AU70" s="24" t="str">
        <f>IF(AND(Week41&gt;=E70,Week41&lt;=F70),"x","")</f>
        <v/>
      </c>
      <c r="AV70" s="24" t="str">
        <f>IF(AND(Week42&gt;=E70,Week42&lt;=F70),"x","")</f>
        <v/>
      </c>
      <c r="AW70" s="24" t="str">
        <f>IF(AND(Week43&gt;=E70,Week43&lt;=F70),"x","")</f>
        <v/>
      </c>
      <c r="AX70" s="24" t="str">
        <f>IF(AND(Week44&gt;=E70,Week44&lt;=F70),"x","")</f>
        <v/>
      </c>
      <c r="AY70" s="24" t="str">
        <f>IF(AND(Week45&gt;=E70,Week45&lt;=F70),"x","")</f>
        <v/>
      </c>
      <c r="AZ70" s="24" t="str">
        <f>IF(AND(Week46&gt;=E70,Week46&lt;=F70),"x","")</f>
        <v/>
      </c>
      <c r="BA70" s="24" t="str">
        <f>IF(AND(Week47&gt;=E70,Week47&lt;=F70),"x","")</f>
        <v/>
      </c>
      <c r="BB70" s="24" t="str">
        <f>IF(AND(Week48&gt;=E70,Week48&lt;=F70),"x","")</f>
        <v/>
      </c>
      <c r="BC70" s="24" t="str">
        <f>IF(AND(Week49&gt;=E70,Week49&lt;=F70),"x","")</f>
        <v/>
      </c>
      <c r="BD70" s="24" t="str">
        <f>IF(AND(Week50&gt;=E70,Week50&lt;=F70),"x","")</f>
        <v/>
      </c>
      <c r="BE70" s="24" t="str">
        <f>IF(AND(Week51&gt;=E70,Week51&lt;=F70),"x","")</f>
        <v/>
      </c>
      <c r="BF70" s="25" t="str">
        <f>IF(AND(Week52&gt;=E70,Week52&lt;=F70),"x","")</f>
        <v/>
      </c>
    </row>
    <row r="71" spans="2:58" s="16" customFormat="1" ht="11" customHeight="1">
      <c r="B71" s="20"/>
      <c r="C71" s="20"/>
      <c r="D71" s="22"/>
      <c r="E71" s="21"/>
      <c r="F71" s="21"/>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row>
    <row r="72" spans="2:58" ht="25" customHeight="1">
      <c r="B72" s="17">
        <v>1</v>
      </c>
      <c r="C72" s="17" t="str">
        <f>IF(Project23_Name&lt;&gt;"",Project23_Name,"")</f>
        <v/>
      </c>
      <c r="D72" s="80"/>
      <c r="E72" s="19">
        <f t="shared" si="0"/>
        <v>1</v>
      </c>
      <c r="F72" s="19">
        <f>E72+(Project23_Duration-1)</f>
        <v>0</v>
      </c>
      <c r="G72" s="23" t="str">
        <f>IF(AND(Week1&gt;=E72,Week1&lt;=F72),"x","")</f>
        <v/>
      </c>
      <c r="H72" s="24" t="str">
        <f>IF(AND(Week2&gt;=E72,Week2&lt;=F72),"x","")</f>
        <v/>
      </c>
      <c r="I72" s="24" t="str">
        <f>IF(AND(Week3&gt;=E72,Week3&lt;=F72),"x","")</f>
        <v/>
      </c>
      <c r="J72" s="24" t="str">
        <f>IF(AND(Week4&gt;=E72,Week4&lt;=F72),"x","")</f>
        <v/>
      </c>
      <c r="K72" s="24" t="str">
        <f>IF(AND(Week5&gt;=E72,Week5&lt;=F72),"x","")</f>
        <v/>
      </c>
      <c r="L72" s="24" t="str">
        <f>IF(AND(Week6&gt;=E72,Week6&lt;=F72),"x","")</f>
        <v/>
      </c>
      <c r="M72" s="24" t="str">
        <f>IF(AND(Week7&gt;=E72,Week7&lt;=F72),"x","")</f>
        <v/>
      </c>
      <c r="N72" s="24" t="str">
        <f>IF(AND(Week8&gt;=E72,Week8&lt;=F72),"x","")</f>
        <v/>
      </c>
      <c r="O72" s="24" t="str">
        <f>IF(AND(Week9&gt;=E72,Week9&lt;=F72),"x","")</f>
        <v/>
      </c>
      <c r="P72" s="24" t="str">
        <f>IF(AND(Week10&gt;=E72,Week10&lt;=F72),"x","")</f>
        <v/>
      </c>
      <c r="Q72" s="24" t="str">
        <f>IF(AND(Week11&gt;=E72,Week11&lt;=F72),"x","")</f>
        <v/>
      </c>
      <c r="R72" s="24" t="str">
        <f>IF(AND(Week12&gt;=E72,Week12&lt;=F72),"x","")</f>
        <v/>
      </c>
      <c r="S72" s="24" t="str">
        <f>IF(AND(Week13&gt;=E72,Week13&lt;=F72),"x","")</f>
        <v/>
      </c>
      <c r="T72" s="24" t="str">
        <f>IF(AND(Week14&gt;=E72,Week14&lt;=F72),"x","")</f>
        <v/>
      </c>
      <c r="U72" s="24" t="str">
        <f>IF(AND(Week15&gt;=E72,Week15&lt;=F72),"x","")</f>
        <v/>
      </c>
      <c r="V72" s="24" t="str">
        <f>IF(AND(Week16&gt;=E72,Week16&lt;=F72),"x","")</f>
        <v/>
      </c>
      <c r="W72" s="24" t="str">
        <f>IF(AND(Week17&gt;=E72,Week17&lt;=F72),"x","")</f>
        <v/>
      </c>
      <c r="X72" s="24" t="str">
        <f>IF(AND(Week18&gt;=E72,Week18&lt;=F72),"x","")</f>
        <v/>
      </c>
      <c r="Y72" s="24" t="str">
        <f>IF(AND(Week19&gt;=E72,Week19&lt;=F72),"x","")</f>
        <v/>
      </c>
      <c r="Z72" s="24" t="str">
        <f>IF(AND(Week20&gt;=E72,Week20&lt;=F72),"x","")</f>
        <v/>
      </c>
      <c r="AA72" s="24" t="str">
        <f>IF(AND(Week21&gt;=E72,Week21&lt;=F72),"x","")</f>
        <v/>
      </c>
      <c r="AB72" s="24" t="str">
        <f>IF(AND(Week22&gt;=E72,Week22&lt;=F72),"x","")</f>
        <v/>
      </c>
      <c r="AC72" s="24" t="str">
        <f>IF(AND(Week23&gt;=E72,Week23&lt;=F72),"x","")</f>
        <v/>
      </c>
      <c r="AD72" s="24" t="str">
        <f>IF(AND(Week24&gt;=E72,Week24&lt;=F72),"x","")</f>
        <v/>
      </c>
      <c r="AE72" s="24" t="str">
        <f>IF(AND(Week25&gt;=E72,Week25&lt;=F72),"x","")</f>
        <v/>
      </c>
      <c r="AF72" s="24" t="str">
        <f>IF(AND(Week26&gt;=E72,Week26&lt;=F72),"x","")</f>
        <v/>
      </c>
      <c r="AG72" s="24" t="str">
        <f>IF(AND(Week27&gt;=E72,Week27&lt;=F72),"x","")</f>
        <v/>
      </c>
      <c r="AH72" s="24" t="str">
        <f>IF(AND(Week28&gt;=E72,Week28&lt;=F72),"x","")</f>
        <v/>
      </c>
      <c r="AI72" s="24" t="str">
        <f>IF(AND(Week29&gt;=E72,Week29&lt;=F72),"x","")</f>
        <v/>
      </c>
      <c r="AJ72" s="24" t="str">
        <f>IF(AND(Week30&gt;=E72,Week30&lt;=F72),"x","")</f>
        <v/>
      </c>
      <c r="AK72" s="24" t="str">
        <f>IF(AND(Week31&gt;=E72,Week31&lt;=F72),"x","")</f>
        <v/>
      </c>
      <c r="AL72" s="24" t="str">
        <f>IF(AND(Week32&gt;=E72,Week32&lt;=F72),"x","")</f>
        <v/>
      </c>
      <c r="AM72" s="24" t="str">
        <f>IF(AND(Week33&gt;=E72,Week33&lt;=F72),"x","")</f>
        <v/>
      </c>
      <c r="AN72" s="24" t="str">
        <f>IF(AND(Week34&gt;=E72,Week34&lt;=F72),"x","")</f>
        <v/>
      </c>
      <c r="AO72" s="24" t="str">
        <f>IF(AND(Week35&gt;=E72,Week35&lt;=F72),"x","")</f>
        <v/>
      </c>
      <c r="AP72" s="24" t="str">
        <f>IF(AND(Week36&gt;=E72,Week36&lt;=F72),"x","")</f>
        <v/>
      </c>
      <c r="AQ72" s="24" t="str">
        <f>IF(AND(Week37&gt;=E72,Week37&lt;=F72),"x","")</f>
        <v/>
      </c>
      <c r="AR72" s="24" t="str">
        <f>IF(AND(Week38&gt;=E72,Week38&lt;=F72),"x","")</f>
        <v/>
      </c>
      <c r="AS72" s="24" t="str">
        <f>IF(AND(Week39&gt;=E72,Week39&lt;=F72),"x","")</f>
        <v/>
      </c>
      <c r="AT72" s="24" t="str">
        <f>IF(AND(Week40&gt;=E72,Week40&lt;=F72),"x","")</f>
        <v/>
      </c>
      <c r="AU72" s="24" t="str">
        <f>IF(AND(Week41&gt;=E72,Week41&lt;=F72),"x","")</f>
        <v/>
      </c>
      <c r="AV72" s="24" t="str">
        <f>IF(AND(Week42&gt;=E72,Week42&lt;=F72),"x","")</f>
        <v/>
      </c>
      <c r="AW72" s="24" t="str">
        <f>IF(AND(Week43&gt;=E72,Week43&lt;=F72),"x","")</f>
        <v/>
      </c>
      <c r="AX72" s="24" t="str">
        <f>IF(AND(Week44&gt;=E72,Week44&lt;=F72),"x","")</f>
        <v/>
      </c>
      <c r="AY72" s="24" t="str">
        <f>IF(AND(Week45&gt;=E72,Week45&lt;=F72),"x","")</f>
        <v/>
      </c>
      <c r="AZ72" s="24" t="str">
        <f>IF(AND(Week46&gt;=E72,Week46&lt;=F72),"x","")</f>
        <v/>
      </c>
      <c r="BA72" s="24" t="str">
        <f>IF(AND(Week47&gt;=E72,Week47&lt;=F72),"x","")</f>
        <v/>
      </c>
      <c r="BB72" s="24" t="str">
        <f>IF(AND(Week48&gt;=E72,Week48&lt;=F72),"x","")</f>
        <v/>
      </c>
      <c r="BC72" s="24" t="str">
        <f>IF(AND(Week49&gt;=E72,Week49&lt;=F72),"x","")</f>
        <v/>
      </c>
      <c r="BD72" s="24" t="str">
        <f>IF(AND(Week50&gt;=E72,Week50&lt;=F72),"x","")</f>
        <v/>
      </c>
      <c r="BE72" s="24" t="str">
        <f>IF(AND(Week51&gt;=E72,Week51&lt;=F72),"x","")</f>
        <v/>
      </c>
      <c r="BF72" s="25" t="str">
        <f>IF(AND(Week52&gt;=E72,Week52&lt;=F72),"x","")</f>
        <v/>
      </c>
    </row>
    <row r="73" spans="2:58" s="16" customFormat="1" ht="11" customHeight="1">
      <c r="B73" s="20"/>
      <c r="C73" s="20"/>
      <c r="D73" s="22"/>
      <c r="E73" s="21"/>
      <c r="F73" s="21"/>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row>
    <row r="74" spans="2:58" ht="25" customHeight="1">
      <c r="B74" s="17">
        <v>1</v>
      </c>
      <c r="C74" s="17" t="str">
        <f>IF(Project24_Name&lt;&gt;"",Project24_Name,"")</f>
        <v/>
      </c>
      <c r="D74" s="80"/>
      <c r="E74" s="19">
        <f t="shared" si="0"/>
        <v>1</v>
      </c>
      <c r="F74" s="19">
        <f>E74+(Project24_Duration-1)</f>
        <v>0</v>
      </c>
      <c r="G74" s="23" t="str">
        <f>IF(AND(Week1&gt;=E74,Week1&lt;=F74),"x","")</f>
        <v/>
      </c>
      <c r="H74" s="24" t="str">
        <f>IF(AND(Week2&gt;=E74,Week2&lt;=F74),"x","")</f>
        <v/>
      </c>
      <c r="I74" s="24" t="str">
        <f>IF(AND(Week3&gt;=E74,Week3&lt;=F74),"x","")</f>
        <v/>
      </c>
      <c r="J74" s="24" t="str">
        <f>IF(AND(Week4&gt;=E74,Week4&lt;=F74),"x","")</f>
        <v/>
      </c>
      <c r="K74" s="24" t="str">
        <f>IF(AND(Week5&gt;=E74,Week5&lt;=F74),"x","")</f>
        <v/>
      </c>
      <c r="L74" s="24" t="str">
        <f>IF(AND(Week6&gt;=E74,Week6&lt;=F74),"x","")</f>
        <v/>
      </c>
      <c r="M74" s="24" t="str">
        <f>IF(AND(Week7&gt;=E74,Week7&lt;=F74),"x","")</f>
        <v/>
      </c>
      <c r="N74" s="24" t="str">
        <f>IF(AND(Week8&gt;=E74,Week8&lt;=F74),"x","")</f>
        <v/>
      </c>
      <c r="O74" s="24" t="str">
        <f>IF(AND(Week9&gt;=E74,Week9&lt;=F74),"x","")</f>
        <v/>
      </c>
      <c r="P74" s="24" t="str">
        <f>IF(AND(Week10&gt;=E74,Week10&lt;=F74),"x","")</f>
        <v/>
      </c>
      <c r="Q74" s="24" t="str">
        <f>IF(AND(Week11&gt;=E74,Week11&lt;=F74),"x","")</f>
        <v/>
      </c>
      <c r="R74" s="24" t="str">
        <f>IF(AND(Week12&gt;=E74,Week12&lt;=F74),"x","")</f>
        <v/>
      </c>
      <c r="S74" s="24" t="str">
        <f>IF(AND(Week13&gt;=E74,Week13&lt;=F74),"x","")</f>
        <v/>
      </c>
      <c r="T74" s="24" t="str">
        <f>IF(AND(Week14&gt;=E74,Week14&lt;=F74),"x","")</f>
        <v/>
      </c>
      <c r="U74" s="24" t="str">
        <f>IF(AND(Week15&gt;=E74,Week15&lt;=F74),"x","")</f>
        <v/>
      </c>
      <c r="V74" s="24" t="str">
        <f>IF(AND(Week16&gt;=E74,Week16&lt;=F74),"x","")</f>
        <v/>
      </c>
      <c r="W74" s="24" t="str">
        <f>IF(AND(Week17&gt;=E74,Week17&lt;=F74),"x","")</f>
        <v/>
      </c>
      <c r="X74" s="24" t="str">
        <f>IF(AND(Week18&gt;=E74,Week18&lt;=F74),"x","")</f>
        <v/>
      </c>
      <c r="Y74" s="24" t="str">
        <f>IF(AND(Week19&gt;=E74,Week19&lt;=F74),"x","")</f>
        <v/>
      </c>
      <c r="Z74" s="24" t="str">
        <f>IF(AND(Week20&gt;=E74,Week20&lt;=F74),"x","")</f>
        <v/>
      </c>
      <c r="AA74" s="24" t="str">
        <f>IF(AND(Week21&gt;=E74,Week21&lt;=F74),"x","")</f>
        <v/>
      </c>
      <c r="AB74" s="24" t="str">
        <f>IF(AND(Week22&gt;=E74,Week22&lt;=F74),"x","")</f>
        <v/>
      </c>
      <c r="AC74" s="24" t="str">
        <f>IF(AND(Week23&gt;=E74,Week23&lt;=F74),"x","")</f>
        <v/>
      </c>
      <c r="AD74" s="24" t="str">
        <f>IF(AND(Week24&gt;=E74,Week24&lt;=F74),"x","")</f>
        <v/>
      </c>
      <c r="AE74" s="24" t="str">
        <f>IF(AND(Week25&gt;=E74,Week25&lt;=F74),"x","")</f>
        <v/>
      </c>
      <c r="AF74" s="24" t="str">
        <f>IF(AND(Week26&gt;=E74,Week26&lt;=F74),"x","")</f>
        <v/>
      </c>
      <c r="AG74" s="24" t="str">
        <f>IF(AND(Week27&gt;=E74,Week27&lt;=F74),"x","")</f>
        <v/>
      </c>
      <c r="AH74" s="24" t="str">
        <f>IF(AND(Week28&gt;=E74,Week28&lt;=F74),"x","")</f>
        <v/>
      </c>
      <c r="AI74" s="24" t="str">
        <f>IF(AND(Week29&gt;=E74,Week29&lt;=F74),"x","")</f>
        <v/>
      </c>
      <c r="AJ74" s="24" t="str">
        <f>IF(AND(Week30&gt;=E74,Week30&lt;=F74),"x","")</f>
        <v/>
      </c>
      <c r="AK74" s="24" t="str">
        <f>IF(AND(Week31&gt;=E74,Week31&lt;=F74),"x","")</f>
        <v/>
      </c>
      <c r="AL74" s="24" t="str">
        <f>IF(AND(Week32&gt;=E74,Week32&lt;=F74),"x","")</f>
        <v/>
      </c>
      <c r="AM74" s="24" t="str">
        <f>IF(AND(Week33&gt;=E74,Week33&lt;=F74),"x","")</f>
        <v/>
      </c>
      <c r="AN74" s="24" t="str">
        <f>IF(AND(Week34&gt;=E74,Week34&lt;=F74),"x","")</f>
        <v/>
      </c>
      <c r="AO74" s="24" t="str">
        <f>IF(AND(Week35&gt;=E74,Week35&lt;=F74),"x","")</f>
        <v/>
      </c>
      <c r="AP74" s="24" t="str">
        <f>IF(AND(Week36&gt;=E74,Week36&lt;=F74),"x","")</f>
        <v/>
      </c>
      <c r="AQ74" s="24" t="str">
        <f>IF(AND(Week37&gt;=E74,Week37&lt;=F74),"x","")</f>
        <v/>
      </c>
      <c r="AR74" s="24" t="str">
        <f>IF(AND(Week38&gt;=E74,Week38&lt;=F74),"x","")</f>
        <v/>
      </c>
      <c r="AS74" s="24" t="str">
        <f>IF(AND(Week39&gt;=E74,Week39&lt;=F74),"x","")</f>
        <v/>
      </c>
      <c r="AT74" s="24" t="str">
        <f>IF(AND(Week40&gt;=E74,Week40&lt;=F74),"x","")</f>
        <v/>
      </c>
      <c r="AU74" s="24" t="str">
        <f>IF(AND(Week41&gt;=E74,Week41&lt;=F74),"x","")</f>
        <v/>
      </c>
      <c r="AV74" s="24" t="str">
        <f>IF(AND(Week42&gt;=E74,Week42&lt;=F74),"x","")</f>
        <v/>
      </c>
      <c r="AW74" s="24" t="str">
        <f>IF(AND(Week43&gt;=E74,Week43&lt;=F74),"x","")</f>
        <v/>
      </c>
      <c r="AX74" s="24" t="str">
        <f>IF(AND(Week44&gt;=E74,Week44&lt;=F74),"x","")</f>
        <v/>
      </c>
      <c r="AY74" s="24" t="str">
        <f>IF(AND(Week45&gt;=E74,Week45&lt;=F74),"x","")</f>
        <v/>
      </c>
      <c r="AZ74" s="24" t="str">
        <f>IF(AND(Week46&gt;=E74,Week46&lt;=F74),"x","")</f>
        <v/>
      </c>
      <c r="BA74" s="24" t="str">
        <f>IF(AND(Week47&gt;=E74,Week47&lt;=F74),"x","")</f>
        <v/>
      </c>
      <c r="BB74" s="24" t="str">
        <f>IF(AND(Week48&gt;=E74,Week48&lt;=F74),"x","")</f>
        <v/>
      </c>
      <c r="BC74" s="24" t="str">
        <f>IF(AND(Week49&gt;=E74,Week49&lt;=F74),"x","")</f>
        <v/>
      </c>
      <c r="BD74" s="24" t="str">
        <f>IF(AND(Week50&gt;=E74,Week50&lt;=F74),"x","")</f>
        <v/>
      </c>
      <c r="BE74" s="24" t="str">
        <f>IF(AND(Week51&gt;=E74,Week51&lt;=F74),"x","")</f>
        <v/>
      </c>
      <c r="BF74" s="25" t="str">
        <f>IF(AND(Week52&gt;=E74,Week52&lt;=F74),"x","")</f>
        <v/>
      </c>
    </row>
    <row r="75" spans="2:58" s="16" customFormat="1" ht="11" customHeight="1">
      <c r="B75" s="20"/>
      <c r="C75" s="20"/>
      <c r="D75" s="22"/>
      <c r="E75" s="21"/>
      <c r="F75" s="21"/>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row>
    <row r="76" spans="2:58" ht="25" customHeight="1">
      <c r="B76" s="17">
        <v>1</v>
      </c>
      <c r="C76" s="17" t="str">
        <f>IF(Project25_Name&lt;&gt;"",Project25_Name,"")</f>
        <v/>
      </c>
      <c r="D76" s="80"/>
      <c r="E76" s="19">
        <f t="shared" si="0"/>
        <v>1</v>
      </c>
      <c r="F76" s="19">
        <f>E76+(Project25_Duration-1)</f>
        <v>0</v>
      </c>
      <c r="G76" s="23" t="str">
        <f>IF(AND(Week1&gt;=E76,Week1&lt;=F76),"x","")</f>
        <v/>
      </c>
      <c r="H76" s="24" t="str">
        <f>IF(AND(Week2&gt;=E76,Week2&lt;=F76),"x","")</f>
        <v/>
      </c>
      <c r="I76" s="24" t="str">
        <f>IF(AND(Week3&gt;=E76,Week3&lt;=F76),"x","")</f>
        <v/>
      </c>
      <c r="J76" s="24" t="str">
        <f>IF(AND(Week4&gt;=E76,Week4&lt;=F76),"x","")</f>
        <v/>
      </c>
      <c r="K76" s="24" t="str">
        <f>IF(AND(Week5&gt;=E76,Week5&lt;=F76),"x","")</f>
        <v/>
      </c>
      <c r="L76" s="24" t="str">
        <f>IF(AND(Week6&gt;=E76,Week6&lt;=F76),"x","")</f>
        <v/>
      </c>
      <c r="M76" s="24" t="str">
        <f>IF(AND(Week7&gt;=E76,Week7&lt;=F76),"x","")</f>
        <v/>
      </c>
      <c r="N76" s="24" t="str">
        <f>IF(AND(Week8&gt;=E76,Week8&lt;=F76),"x","")</f>
        <v/>
      </c>
      <c r="O76" s="24" t="str">
        <f>IF(AND(Week9&gt;=E76,Week9&lt;=F76),"x","")</f>
        <v/>
      </c>
      <c r="P76" s="24" t="str">
        <f>IF(AND(Week10&gt;=E76,Week10&lt;=F76),"x","")</f>
        <v/>
      </c>
      <c r="Q76" s="24" t="str">
        <f>IF(AND(Week11&gt;=E76,Week11&lt;=F76),"x","")</f>
        <v/>
      </c>
      <c r="R76" s="24" t="str">
        <f>IF(AND(Week12&gt;=E76,Week12&lt;=F76),"x","")</f>
        <v/>
      </c>
      <c r="S76" s="24" t="str">
        <f>IF(AND(Week13&gt;=E76,Week13&lt;=F76),"x","")</f>
        <v/>
      </c>
      <c r="T76" s="24" t="str">
        <f>IF(AND(Week14&gt;=E76,Week14&lt;=F76),"x","")</f>
        <v/>
      </c>
      <c r="U76" s="24" t="str">
        <f>IF(AND(Week15&gt;=E76,Week15&lt;=F76),"x","")</f>
        <v/>
      </c>
      <c r="V76" s="24" t="str">
        <f>IF(AND(Week16&gt;=E76,Week16&lt;=F76),"x","")</f>
        <v/>
      </c>
      <c r="W76" s="24" t="str">
        <f>IF(AND(Week17&gt;=E76,Week17&lt;=F76),"x","")</f>
        <v/>
      </c>
      <c r="X76" s="24" t="str">
        <f>IF(AND(Week18&gt;=E76,Week18&lt;=F76),"x","")</f>
        <v/>
      </c>
      <c r="Y76" s="24" t="str">
        <f>IF(AND(Week19&gt;=E76,Week19&lt;=F76),"x","")</f>
        <v/>
      </c>
      <c r="Z76" s="24" t="str">
        <f>IF(AND(Week20&gt;=E76,Week20&lt;=F76),"x","")</f>
        <v/>
      </c>
      <c r="AA76" s="24" t="str">
        <f>IF(AND(Week21&gt;=E76,Week21&lt;=F76),"x","")</f>
        <v/>
      </c>
      <c r="AB76" s="24" t="str">
        <f>IF(AND(Week22&gt;=E76,Week22&lt;=F76),"x","")</f>
        <v/>
      </c>
      <c r="AC76" s="24" t="str">
        <f>IF(AND(Week23&gt;=E76,Week23&lt;=F76),"x","")</f>
        <v/>
      </c>
      <c r="AD76" s="24" t="str">
        <f>IF(AND(Week24&gt;=E76,Week24&lt;=F76),"x","")</f>
        <v/>
      </c>
      <c r="AE76" s="24" t="str">
        <f>IF(AND(Week25&gt;=E76,Week25&lt;=F76),"x","")</f>
        <v/>
      </c>
      <c r="AF76" s="24" t="str">
        <f>IF(AND(Week26&gt;=E76,Week26&lt;=F76),"x","")</f>
        <v/>
      </c>
      <c r="AG76" s="24" t="str">
        <f>IF(AND(Week27&gt;=E76,Week27&lt;=F76),"x","")</f>
        <v/>
      </c>
      <c r="AH76" s="24" t="str">
        <f>IF(AND(Week28&gt;=E76,Week28&lt;=F76),"x","")</f>
        <v/>
      </c>
      <c r="AI76" s="24" t="str">
        <f>IF(AND(Week29&gt;=E76,Week29&lt;=F76),"x","")</f>
        <v/>
      </c>
      <c r="AJ76" s="24" t="str">
        <f>IF(AND(Week30&gt;=E76,Week30&lt;=F76),"x","")</f>
        <v/>
      </c>
      <c r="AK76" s="24" t="str">
        <f>IF(AND(Week31&gt;=E76,Week31&lt;=F76),"x","")</f>
        <v/>
      </c>
      <c r="AL76" s="24" t="str">
        <f>IF(AND(Week32&gt;=E76,Week32&lt;=F76),"x","")</f>
        <v/>
      </c>
      <c r="AM76" s="24" t="str">
        <f>IF(AND(Week33&gt;=E76,Week33&lt;=F76),"x","")</f>
        <v/>
      </c>
      <c r="AN76" s="24" t="str">
        <f>IF(AND(Week34&gt;=E76,Week34&lt;=F76),"x","")</f>
        <v/>
      </c>
      <c r="AO76" s="24" t="str">
        <f>IF(AND(Week35&gt;=E76,Week35&lt;=F76),"x","")</f>
        <v/>
      </c>
      <c r="AP76" s="24" t="str">
        <f>IF(AND(Week36&gt;=E76,Week36&lt;=F76),"x","")</f>
        <v/>
      </c>
      <c r="AQ76" s="24" t="str">
        <f>IF(AND(Week37&gt;=E76,Week37&lt;=F76),"x","")</f>
        <v/>
      </c>
      <c r="AR76" s="24" t="str">
        <f>IF(AND(Week38&gt;=E76,Week38&lt;=F76),"x","")</f>
        <v/>
      </c>
      <c r="AS76" s="24" t="str">
        <f>IF(AND(Week39&gt;=E76,Week39&lt;=F76),"x","")</f>
        <v/>
      </c>
      <c r="AT76" s="24" t="str">
        <f>IF(AND(Week40&gt;=E76,Week40&lt;=F76),"x","")</f>
        <v/>
      </c>
      <c r="AU76" s="24" t="str">
        <f>IF(AND(Week41&gt;=E76,Week41&lt;=F76),"x","")</f>
        <v/>
      </c>
      <c r="AV76" s="24" t="str">
        <f>IF(AND(Week42&gt;=E76,Week42&lt;=F76),"x","")</f>
        <v/>
      </c>
      <c r="AW76" s="24" t="str">
        <f>IF(AND(Week43&gt;=E76,Week43&lt;=F76),"x","")</f>
        <v/>
      </c>
      <c r="AX76" s="24" t="str">
        <f>IF(AND(Week44&gt;=E76,Week44&lt;=F76),"x","")</f>
        <v/>
      </c>
      <c r="AY76" s="24" t="str">
        <f>IF(AND(Week45&gt;=E76,Week45&lt;=F76),"x","")</f>
        <v/>
      </c>
      <c r="AZ76" s="24" t="str">
        <f>IF(AND(Week46&gt;=E76,Week46&lt;=F76),"x","")</f>
        <v/>
      </c>
      <c r="BA76" s="24" t="str">
        <f>IF(AND(Week47&gt;=E76,Week47&lt;=F76),"x","")</f>
        <v/>
      </c>
      <c r="BB76" s="24" t="str">
        <f>IF(AND(Week48&gt;=E76,Week48&lt;=F76),"x","")</f>
        <v/>
      </c>
      <c r="BC76" s="24" t="str">
        <f>IF(AND(Week49&gt;=E76,Week49&lt;=F76),"x","")</f>
        <v/>
      </c>
      <c r="BD76" s="24" t="str">
        <f>IF(AND(Week50&gt;=E76,Week50&lt;=F76),"x","")</f>
        <v/>
      </c>
      <c r="BE76" s="24" t="str">
        <f>IF(AND(Week51&gt;=E76,Week51&lt;=F76),"x","")</f>
        <v/>
      </c>
      <c r="BF76" s="25" t="str">
        <f>IF(AND(Week52&gt;=E76,Week52&lt;=F76),"x","")</f>
        <v/>
      </c>
    </row>
    <row r="77" spans="2:58">
      <c r="B77" s="20"/>
      <c r="C77" s="20"/>
      <c r="D77" s="22"/>
      <c r="E77" s="21"/>
      <c r="F77" s="21"/>
    </row>
  </sheetData>
  <sheetCalcPr fullCalcOnLoad="1"/>
  <mergeCells count="4">
    <mergeCell ref="G26:BF26"/>
    <mergeCell ref="C27"/>
    <mergeCell ref="A2:BF2"/>
    <mergeCell ref="A1:BF1"/>
  </mergeCells>
  <phoneticPr fontId="2" type="noConversion"/>
  <conditionalFormatting sqref="G28:BF76">
    <cfRule type="cellIs" dxfId="30" priority="0" stopIfTrue="1" operator="equal">
      <formula>"x"</formula>
    </cfRule>
  </conditionalFormatting>
  <pageMargins left="0.75" right="0.75" top="1" bottom="1" header="0.5" footer="0.5"/>
  <colBreaks count="1" manualBreakCount="1">
    <brk id="19" max="1048575" man="1" pt="1"/>
  </colBreaks>
  <drawing r:id="rId1"/>
  <legacy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23"/>
  <sheetViews>
    <sheetView showGridLines="0" view="pageLayout" workbookViewId="0">
      <selection activeCell="A23" sqref="A23:I23"/>
    </sheetView>
  </sheetViews>
  <sheetFormatPr baseColWidth="10" defaultRowHeight="13"/>
  <cols>
    <col min="1" max="1" width="4" bestFit="1" customWidth="1"/>
    <col min="2" max="2" width="4.83203125" style="59" customWidth="1"/>
    <col min="3" max="3" width="19.83203125" customWidth="1"/>
    <col min="4" max="4" width="12.1640625" bestFit="1" customWidth="1"/>
    <col min="5" max="5" width="12.83203125" bestFit="1" customWidth="1"/>
    <col min="6" max="6" width="3" bestFit="1" customWidth="1"/>
    <col min="7" max="7" width="7" style="59" bestFit="1" customWidth="1"/>
    <col min="8" max="8" width="1.6640625" bestFit="1" customWidth="1"/>
    <col min="9" max="9" width="30" customWidth="1"/>
    <col min="10" max="10" width="3.1640625" customWidth="1"/>
  </cols>
  <sheetData>
    <row r="1" spans="1:9" ht="20">
      <c r="A1" s="49" t="s">
        <v>96</v>
      </c>
    </row>
    <row r="3" spans="1:9" ht="55" customHeight="1">
      <c r="A3" s="164" t="s">
        <v>6</v>
      </c>
      <c r="B3" s="164"/>
      <c r="C3" s="164"/>
      <c r="D3" s="164"/>
      <c r="E3" s="164"/>
      <c r="F3" s="164"/>
      <c r="G3" s="164"/>
      <c r="H3" s="164"/>
      <c r="I3" s="164"/>
    </row>
    <row r="5" spans="1:9" s="27" customFormat="1" ht="50" customHeight="1">
      <c r="A5" s="81" t="str">
        <f>IF(Resource1_Max&gt;0,"Our","")</f>
        <v/>
      </c>
      <c r="B5" s="58" t="str">
        <f>IF(Resource1_Max&gt;0,Resource1_Max,"")</f>
        <v/>
      </c>
      <c r="C5" s="54" t="str">
        <f>IF(Resource1_Name&lt;&gt;"",Resource1_Name&amp;"(s)","")</f>
        <v/>
      </c>
      <c r="D5" s="54" t="str">
        <f>IF(Resource1_Max&gt;0,IF(G5=0,"are perfectly",IF(G5&lt;=0.1,"are slightly",IF(AND(G5&gt;0.1,G5&lt;=0.2),"are moderately",IF(G5&gt;0.2,"are seriously","")))),"")</f>
        <v/>
      </c>
      <c r="E5" s="53" t="str">
        <f>IF(Resource1_Max&gt;0,IF('X - Scratchpad'!H436&gt;0,"UNDERutilized",IF('X - Scratchpad'!H436&lt;0,"OVERutilized","BALANCED")),"")</f>
        <v/>
      </c>
      <c r="F5" s="54" t="str">
        <f>IF(Resource1_Max&gt;0,"by","")</f>
        <v/>
      </c>
      <c r="G5" s="98" t="str">
        <f>IF(Resource1_Max&gt;0,ABS('X - Scratchpad'!H436),"")</f>
        <v/>
      </c>
      <c r="H5" s="55" t="str">
        <f>IF(Resource1_Max&gt;0,".","")</f>
        <v/>
      </c>
      <c r="I5" s="52"/>
    </row>
    <row r="6" spans="1:9" s="27" customFormat="1" ht="50" customHeight="1">
      <c r="A6" s="81" t="str">
        <f>IF(Resource2_Max&gt;0,"Our","")</f>
        <v/>
      </c>
      <c r="B6" s="58" t="str">
        <f>IF(Resource2_Max&gt;0,Resource2_Max,"")</f>
        <v/>
      </c>
      <c r="C6" s="54" t="str">
        <f>IF(Resource2_Name&lt;&gt;"",Resource2_Name&amp;"(s)","")</f>
        <v/>
      </c>
      <c r="D6" s="54" t="str">
        <f>IF(Resource2_Max&gt;0,IF(G6=0,"are perfectly",IF(G6&lt;=0.1,"are slightly",IF(AND(G6&gt;0.1,G6&lt;=0.2),"are moderately",IF(G6&gt;0.2,"are seriously","")))),"")</f>
        <v/>
      </c>
      <c r="E6" s="53" t="str">
        <f>IF(Resource2_Max&gt;0,IF('X - Scratchpad'!H437&gt;0,"UNDERutilized",IF('X - Scratchpad'!H437&lt;0,"OVERutilized","BALANCED")),"")</f>
        <v/>
      </c>
      <c r="F6" s="54" t="str">
        <f>IF(Resource2_Max&gt;0,"by","")</f>
        <v/>
      </c>
      <c r="G6" s="98" t="str">
        <f>IF(Resource2_Max&gt;0,ABS('X - Scratchpad'!H437),"")</f>
        <v/>
      </c>
      <c r="H6" s="55" t="str">
        <f>IF(Resource2_Max&gt;0,".","")</f>
        <v/>
      </c>
      <c r="I6" s="50"/>
    </row>
    <row r="7" spans="1:9" s="27" customFormat="1" ht="50" customHeight="1">
      <c r="A7" s="81" t="str">
        <f>IF(Resource3_Max&gt;0,"Our","")</f>
        <v/>
      </c>
      <c r="B7" s="58" t="str">
        <f>IF(Resource3_Max&gt;0,Resource3_Max,"")</f>
        <v/>
      </c>
      <c r="C7" s="54" t="str">
        <f>IF(Resource3_Name&lt;&gt;"",Resource3_Name&amp;"(s)","")</f>
        <v/>
      </c>
      <c r="D7" s="54" t="str">
        <f>IF(Resource3_Max&gt;0,IF(G7=0,"are perfectly",IF(G7&lt;=0.1,"are slightly",IF(AND(G7&gt;0.1,G7&lt;=0.2),"are moderately",IF(G7&gt;0.2,"are seriously","")))),"")</f>
        <v/>
      </c>
      <c r="E7" s="53" t="str">
        <f>IF(Resource3_Max&gt;0,IF('X - Scratchpad'!H438&gt;0,"UNDERutilized",IF('X - Scratchpad'!H438&lt;0,"OVERutilized","BALANCED")),"")</f>
        <v/>
      </c>
      <c r="F7" s="54" t="str">
        <f>IF(Resource3_Max&gt;0,"by","")</f>
        <v/>
      </c>
      <c r="G7" s="98" t="str">
        <f>IF(Resource3_Max&gt;0,ABS('X - Scratchpad'!H438),"")</f>
        <v/>
      </c>
      <c r="H7" s="55" t="str">
        <f>IF(Resource3_Max&gt;0,".","")</f>
        <v/>
      </c>
      <c r="I7" s="52"/>
    </row>
    <row r="8" spans="1:9" s="27" customFormat="1" ht="50" customHeight="1">
      <c r="A8" s="81" t="str">
        <f>IF(Resource4_Max&gt;0,"Our","")</f>
        <v/>
      </c>
      <c r="B8" s="58" t="str">
        <f>IF(Resource4_Max&gt;0,Resource4_Max,"")</f>
        <v/>
      </c>
      <c r="C8" s="54" t="str">
        <f>IF(Resource4_Name&lt;&gt;"",Resource4_Name&amp;"(s)","")</f>
        <v/>
      </c>
      <c r="D8" s="54" t="str">
        <f>IF(Resource4_Max&gt;0,IF(G8=0,"are perfectly",IF(G8&lt;=0.1,"are slightly",IF(AND(G8&gt;0.1,G8&lt;=0.2),"are moderately",IF(G8&gt;0.2,"are seriously","")))),"")</f>
        <v/>
      </c>
      <c r="E8" s="53" t="str">
        <f>IF(Resource4_Max&gt;0,IF('X - Scratchpad'!H439&gt;0,"UNDERutilized",IF('X - Scratchpad'!H439&lt;0,"OVERutilized","BALANCED")),"")</f>
        <v/>
      </c>
      <c r="F8" s="54" t="str">
        <f>IF(Resource4_Max&gt;0,"by","")</f>
        <v/>
      </c>
      <c r="G8" s="98" t="str">
        <f>IF(Resource4_Max&gt;0,ABS('X - Scratchpad'!H439),"")</f>
        <v/>
      </c>
      <c r="H8" s="55" t="str">
        <f>IF(Resource4_Max&gt;0,".","")</f>
        <v/>
      </c>
      <c r="I8" s="50"/>
    </row>
    <row r="9" spans="1:9" s="27" customFormat="1" ht="50" customHeight="1">
      <c r="A9" s="81" t="str">
        <f>IF(Resource5_Max&gt;0,"Our","")</f>
        <v/>
      </c>
      <c r="B9" s="58" t="str">
        <f>IF(Resource5_Max&gt;0,Resource5_Max,"")</f>
        <v/>
      </c>
      <c r="C9" s="54" t="str">
        <f>IF(Resource5_Name&lt;&gt;"",Resource5_Name&amp;"(s)","")</f>
        <v/>
      </c>
      <c r="D9" s="54" t="str">
        <f>IF(Resource5_Max&gt;0,IF(G9=0,"are perfectly",IF(G9&lt;=0.1,"are slightly",IF(AND(G9&gt;0.1,G9&lt;=0.2),"are moderately",IF(G9&gt;0.2,"are seriously","")))),"")</f>
        <v/>
      </c>
      <c r="E9" s="53" t="str">
        <f>IF(Resource5_Max&gt;0,IF('X - Scratchpad'!H440&gt;0,"UNDERutilized",IF('X - Scratchpad'!H440&lt;0,"OVERutilized","BALANCED")),"")</f>
        <v/>
      </c>
      <c r="F9" s="54" t="str">
        <f>IF(Resource5_Max&gt;0,"by","")</f>
        <v/>
      </c>
      <c r="G9" s="98" t="str">
        <f>IF(Resource5_Max&gt;0,ABS('X - Scratchpad'!H440),"")</f>
        <v/>
      </c>
      <c r="H9" s="55" t="str">
        <f>IF(Resource5_Max&gt;0,".","")</f>
        <v/>
      </c>
      <c r="I9" s="52"/>
    </row>
    <row r="10" spans="1:9" s="27" customFormat="1" ht="50" customHeight="1">
      <c r="A10" s="81" t="str">
        <f>IF(Resource6_Max&gt;0,"Our","")</f>
        <v/>
      </c>
      <c r="B10" s="58" t="str">
        <f>IF(Resource6_Max&gt;0,Resource6_Max,"")</f>
        <v/>
      </c>
      <c r="C10" s="54" t="str">
        <f>IF(Resource6_Name&lt;&gt;"",Resource6_Name&amp;"(s)","")</f>
        <v/>
      </c>
      <c r="D10" s="54" t="str">
        <f>IF(Resource6_Max&gt;0,IF(G10=0,"are perfectly",IF(G10&lt;=0.1,"are slightly",IF(AND(G10&gt;0.1,G10&lt;=0.2),"are moderately",IF(G10&gt;0.2,"are seriously","")))),"")</f>
        <v/>
      </c>
      <c r="E10" s="53" t="str">
        <f>IF(Resource6_Max&gt;0,IF('X - Scratchpad'!H441&gt;0,"UNDERutilized",IF('X - Scratchpad'!H441&lt;0,"OVERutilized","BALANCED")),"")</f>
        <v/>
      </c>
      <c r="F10" s="54" t="str">
        <f>IF(Resource6_Max&gt;0,"by","")</f>
        <v/>
      </c>
      <c r="G10" s="98" t="str">
        <f>IF(Resource6_Max&gt;0,ABS('X - Scratchpad'!H441),"")</f>
        <v/>
      </c>
      <c r="H10" s="55" t="str">
        <f>IF(Resource6_Max&gt;0,".","")</f>
        <v/>
      </c>
      <c r="I10" s="50"/>
    </row>
    <row r="11" spans="1:9" s="27" customFormat="1" ht="50" customHeight="1">
      <c r="A11" s="81" t="str">
        <f>IF(Resource7_Max&gt;0,"Our","")</f>
        <v/>
      </c>
      <c r="B11" s="58" t="str">
        <f>IF(Resource7_Max&gt;0,Resource7_Max,"")</f>
        <v/>
      </c>
      <c r="C11" s="54" t="str">
        <f>IF(Resource7_Name&lt;&gt;"",Resource7_Name&amp;"(s)","")</f>
        <v/>
      </c>
      <c r="D11" s="54" t="str">
        <f>IF(Resource7_Max&gt;0,IF(G11=0,"are perfectly",IF(G11&lt;=0.1,"are slightly",IF(AND(G11&gt;0.1,G11&lt;=0.2),"are moderately",IF(G11&gt;0.2,"are seriously","")))),"")</f>
        <v/>
      </c>
      <c r="E11" s="53" t="str">
        <f>IF(Resource7_Max&gt;0,IF('X - Scratchpad'!H442&gt;0,"UNDERutilized",IF('X - Scratchpad'!H442&lt;0,"OVERutilized","BALANCED")),"")</f>
        <v/>
      </c>
      <c r="F11" s="54" t="str">
        <f>IF(Resource7_Max&gt;0,"by","")</f>
        <v/>
      </c>
      <c r="G11" s="98" t="str">
        <f>IF(Resource7_Max&gt;0,ABS('X - Scratchpad'!H442),"")</f>
        <v/>
      </c>
      <c r="H11" s="55" t="str">
        <f>IF(Resource7_Max&gt;0,".","")</f>
        <v/>
      </c>
      <c r="I11" s="52"/>
    </row>
    <row r="12" spans="1:9" s="27" customFormat="1" ht="50" customHeight="1">
      <c r="A12" s="81" t="str">
        <f>IF(Resource8_Max&gt;0,"Our","")</f>
        <v/>
      </c>
      <c r="B12" s="58" t="str">
        <f>IF(Resource8_Max&gt;0,Resource8_Max,"")</f>
        <v/>
      </c>
      <c r="C12" s="54" t="str">
        <f>IF(Resource8_Name&lt;&gt;"",Resource8_Name&amp;"(s)","")</f>
        <v/>
      </c>
      <c r="D12" s="54" t="str">
        <f>IF(Resource8_Max&gt;0,IF(G12=0,"are perfectly",IF(G12&lt;=0.1,"are slightly",IF(AND(G12&gt;0.1,G12&lt;=0.2),"are moderately",IF(G12&gt;0.2,"are seriously","")))),"")</f>
        <v/>
      </c>
      <c r="E12" s="53" t="str">
        <f>IF(Resource8_Max&gt;0,IF('X - Scratchpad'!H443&gt;0,"UNDERutilized",IF('X - Scratchpad'!H443&lt;0,"OVERutilized","BALANCED")),"")</f>
        <v/>
      </c>
      <c r="F12" s="54" t="str">
        <f>IF(Resource8_Max&gt;0,"by","")</f>
        <v/>
      </c>
      <c r="G12" s="98" t="str">
        <f>IF(Resource8_Max&gt;0,ABS('X - Scratchpad'!H443),"")</f>
        <v/>
      </c>
      <c r="H12" s="55" t="str">
        <f>IF(Resource8_Max&gt;0,".","")</f>
        <v/>
      </c>
      <c r="I12" s="51"/>
    </row>
    <row r="13" spans="1:9" ht="50" customHeight="1">
      <c r="A13" s="81" t="str">
        <f>IF(Resource9_Max&gt;0,"Our","")</f>
        <v/>
      </c>
      <c r="B13" s="58" t="str">
        <f>IF(Resource9_Max&gt;0,Resource9_Max,"")</f>
        <v/>
      </c>
      <c r="C13" s="54" t="str">
        <f>IF(Resource9_Name&lt;&gt;"",Resource9_Name&amp;"(s)","")</f>
        <v/>
      </c>
      <c r="D13" s="54" t="str">
        <f>IF(Resource9_Max&gt;0,IF(G13=0,"are perfectly",IF(G13&lt;=0.1,"are slightly",IF(AND(G13&gt;0.1,G13&lt;=0.2),"are moderately",IF(G13&gt;0.2,"are seriously","")))),"")</f>
        <v/>
      </c>
      <c r="E13" s="53" t="str">
        <f>IF(Resource9_Max&gt;0,IF('X - Scratchpad'!H444&gt;0,"UNDERutilized",IF('X - Scratchpad'!H444&lt;0,"OVERutilized","BALANCED")),"")</f>
        <v/>
      </c>
      <c r="F13" s="54" t="str">
        <f>IF(Resource9_Max&gt;0,"by","")</f>
        <v/>
      </c>
      <c r="G13" s="98" t="str">
        <f>IF(Resource9_Max&gt;0,ABS('X - Scratchpad'!H444),"")</f>
        <v/>
      </c>
      <c r="H13" s="55" t="str">
        <f>IF(Resource9_Max&gt;0,".","")</f>
        <v/>
      </c>
      <c r="I13" s="56"/>
    </row>
    <row r="14" spans="1:9" ht="50" customHeight="1">
      <c r="A14" s="81" t="str">
        <f>IF(Resource10_Max&gt;0,"Our","")</f>
        <v/>
      </c>
      <c r="B14" s="58" t="str">
        <f>IF(Resource10_Max&gt;0,Resource10_Max,"")</f>
        <v/>
      </c>
      <c r="C14" s="54" t="str">
        <f>IF(Resource10_Name&lt;&gt;"",Resource10_Name&amp;"(s)","")</f>
        <v/>
      </c>
      <c r="D14" s="54" t="str">
        <f>IF(Resource10_Max&gt;0,IF(G14=0,"are perfectly",IF(G14&lt;=0.1,"are slightly",IF(AND(G14&gt;0.1,G14&lt;=0.2),"are moderately",IF(G14&gt;0.2,"are seriously","")))),"")</f>
        <v/>
      </c>
      <c r="E14" s="53" t="str">
        <f>IF(Resource10_Max&gt;0,IF('X - Scratchpad'!H445&gt;0,"UNDERutilized",IF('X - Scratchpad'!H445&lt;0,"OVERutilized","BALANCED")),"")</f>
        <v/>
      </c>
      <c r="F14" s="54" t="str">
        <f>IF(Resource10_Max&gt;0,"by","")</f>
        <v/>
      </c>
      <c r="G14" s="98" t="str">
        <f>IF(Resource10_Max&gt;0,ABS('X - Scratchpad'!H445),"")</f>
        <v/>
      </c>
      <c r="H14" s="55" t="str">
        <f>IF(Resource10_Max&gt;0,".","")</f>
        <v/>
      </c>
      <c r="I14" s="57"/>
    </row>
    <row r="23" spans="1:9">
      <c r="A23" s="165" t="s">
        <v>66</v>
      </c>
      <c r="B23" s="165"/>
      <c r="C23" s="165"/>
      <c r="D23" s="165"/>
      <c r="E23" s="165"/>
      <c r="F23" s="165"/>
      <c r="G23" s="165"/>
      <c r="H23" s="165"/>
      <c r="I23" s="165"/>
    </row>
  </sheetData>
  <sheetCalcPr fullCalcOnLoad="1"/>
  <mergeCells count="2">
    <mergeCell ref="A3:I3"/>
    <mergeCell ref="A23:I23"/>
  </mergeCells>
  <phoneticPr fontId="2" type="noConversion"/>
  <conditionalFormatting sqref="A5:H5">
    <cfRule type="expression" dxfId="29" priority="0" stopIfTrue="1">
      <formula>AND($G$5&gt;0,$G$5&lt;=0.1)</formula>
    </cfRule>
    <cfRule type="expression" dxfId="28" priority="0" stopIfTrue="1">
      <formula>AND($G$5&gt;0.1,$G$5&lt;=0.2)</formula>
    </cfRule>
    <cfRule type="expression" dxfId="27" priority="0" stopIfTrue="1">
      <formula>$G$5&gt;0.2</formula>
    </cfRule>
  </conditionalFormatting>
  <conditionalFormatting sqref="A6:H6">
    <cfRule type="expression" dxfId="26" priority="0" stopIfTrue="1">
      <formula>AND($G$6&gt;0,$G$6&lt;=0.1)</formula>
    </cfRule>
    <cfRule type="expression" dxfId="25" priority="0" stopIfTrue="1">
      <formula>AND($G$6&gt;0.1,$G$6&lt;=0.2)</formula>
    </cfRule>
    <cfRule type="expression" dxfId="24" priority="0" stopIfTrue="1">
      <formula>$G$6&gt;0.2</formula>
    </cfRule>
  </conditionalFormatting>
  <conditionalFormatting sqref="A7:H7">
    <cfRule type="expression" dxfId="23" priority="0" stopIfTrue="1">
      <formula>AND($G$7&gt;0,$G$7&lt;=0.1)</formula>
    </cfRule>
    <cfRule type="expression" dxfId="22" priority="0" stopIfTrue="1">
      <formula>AND($G$7&gt;0.1,$G$7&lt;=0.2)</formula>
    </cfRule>
    <cfRule type="expression" dxfId="21" priority="0" stopIfTrue="1">
      <formula>$G$7&gt;0.2</formula>
    </cfRule>
  </conditionalFormatting>
  <conditionalFormatting sqref="A8:H8">
    <cfRule type="expression" dxfId="20" priority="0" stopIfTrue="1">
      <formula>AND($G$8&gt;0,$G$8&lt;=0.1)</formula>
    </cfRule>
    <cfRule type="expression" dxfId="19" priority="0" stopIfTrue="1">
      <formula>AND($G$8&gt;0.1,$G$8&lt;=0.2)</formula>
    </cfRule>
    <cfRule type="expression" dxfId="18" priority="0" stopIfTrue="1">
      <formula>$G$8&gt;0.2</formula>
    </cfRule>
  </conditionalFormatting>
  <conditionalFormatting sqref="A9:H9">
    <cfRule type="expression" dxfId="17" priority="0" stopIfTrue="1">
      <formula>AND($G$9&gt;0,$G$9&lt;=0.1)</formula>
    </cfRule>
    <cfRule type="expression" dxfId="16" priority="0" stopIfTrue="1">
      <formula>AND($G$9&gt;0.1,$G$9&lt;=0.2)</formula>
    </cfRule>
    <cfRule type="expression" dxfId="15" priority="0" stopIfTrue="1">
      <formula>$G$9&gt;0.2</formula>
    </cfRule>
  </conditionalFormatting>
  <conditionalFormatting sqref="A10:H10">
    <cfRule type="expression" dxfId="14" priority="0" stopIfTrue="1">
      <formula>AND($G$10&gt;0,$G$10&lt;=0.1)</formula>
    </cfRule>
    <cfRule type="expression" dxfId="13" priority="0" stopIfTrue="1">
      <formula>AND($G$10&gt;0.1,$G$10&lt;=0.2)</formula>
    </cfRule>
    <cfRule type="expression" dxfId="12" priority="0" stopIfTrue="1">
      <formula>$G$10&gt;0.2</formula>
    </cfRule>
  </conditionalFormatting>
  <conditionalFormatting sqref="A11:H11">
    <cfRule type="expression" dxfId="11" priority="0" stopIfTrue="1">
      <formula>AND($G$11&gt;0,$G$11&lt;=0.1)</formula>
    </cfRule>
    <cfRule type="expression" dxfId="10" priority="0" stopIfTrue="1">
      <formula>AND($G$11&gt;0.1,$G$11&lt;=0.2)</formula>
    </cfRule>
    <cfRule type="expression" dxfId="9" priority="0" stopIfTrue="1">
      <formula>$G$11&gt;0.2</formula>
    </cfRule>
  </conditionalFormatting>
  <conditionalFormatting sqref="A12:H12">
    <cfRule type="expression" dxfId="8" priority="0" stopIfTrue="1">
      <formula>AND($G$12&gt;0,$G$12&lt;=0.1)</formula>
    </cfRule>
    <cfRule type="expression" dxfId="7" priority="0" stopIfTrue="1">
      <formula>AND($G$12&gt;0.1,$G$12&lt;=0.2)</formula>
    </cfRule>
    <cfRule type="expression" dxfId="6" priority="0" stopIfTrue="1">
      <formula>$G$12&gt;0.2</formula>
    </cfRule>
  </conditionalFormatting>
  <conditionalFormatting sqref="A13:H13">
    <cfRule type="expression" dxfId="5" priority="0" stopIfTrue="1">
      <formula>AND($G$13&gt;0,$G$13&lt;=0.1)</formula>
    </cfRule>
    <cfRule type="expression" dxfId="4" priority="0" stopIfTrue="1">
      <formula>AND($G$13&gt;0.1,$G$13&lt;=0.2)</formula>
    </cfRule>
    <cfRule type="expression" dxfId="3" priority="0" stopIfTrue="1">
      <formula>$G$13&gt;0.2</formula>
    </cfRule>
  </conditionalFormatting>
  <conditionalFormatting sqref="A14:H14">
    <cfRule type="expression" dxfId="2" priority="0" stopIfTrue="1">
      <formula>AND($G$14&gt;0,$G$14&lt;=0.1)</formula>
    </cfRule>
    <cfRule type="expression" dxfId="1" priority="0" stopIfTrue="1">
      <formula>AND($G$14&gt;0.1,$G$14&lt;=0.2)</formula>
    </cfRule>
    <cfRule type="expression" dxfId="0" priority="0" stopIfTrue="1">
      <formula>$G$14&gt;0.2</formula>
    </cfRule>
  </conditionalFormatting>
  <pageMargins left="0.5" right="0.5" top="0.5" bottom="0.5" header="0.5" footer="0.5"/>
  <pageSetup scale="94" orientation="portrait" horizontalDpi="4294967292" verticalDpi="4294967292"/>
  <drawing r:id="rId1"/>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H445"/>
  <sheetViews>
    <sheetView showGridLines="0" workbookViewId="0">
      <selection activeCell="AC433" sqref="AC433"/>
    </sheetView>
  </sheetViews>
  <sheetFormatPr baseColWidth="10" defaultRowHeight="13"/>
  <cols>
    <col min="1" max="1" width="15" style="45" customWidth="1"/>
    <col min="2" max="2" width="24.5" style="45" bestFit="1" customWidth="1"/>
    <col min="3" max="3" width="5.6640625" style="45" bestFit="1" customWidth="1"/>
    <col min="4" max="4" width="5.6640625" style="45" customWidth="1"/>
    <col min="5" max="5" width="6.1640625" style="45" bestFit="1" customWidth="1"/>
    <col min="6" max="6" width="6.1640625" style="45" customWidth="1"/>
    <col min="7" max="7" width="5.6640625" style="45" customWidth="1"/>
    <col min="8" max="8" width="6.5" style="45" bestFit="1" customWidth="1"/>
    <col min="9" max="60" width="4" style="45" customWidth="1"/>
    <col min="61" max="16384" width="10.83203125" style="45"/>
  </cols>
  <sheetData>
    <row r="1" spans="1:60" ht="29">
      <c r="A1" s="47" t="s">
        <v>51</v>
      </c>
    </row>
    <row r="2" spans="1:60">
      <c r="A2" s="45" t="s">
        <v>112</v>
      </c>
    </row>
    <row r="4" spans="1:60" ht="16">
      <c r="A4" s="44" t="s">
        <v>79</v>
      </c>
    </row>
    <row r="5" spans="1:60" ht="16">
      <c r="A5" s="44" t="s">
        <v>3</v>
      </c>
    </row>
    <row r="6" spans="1:60" ht="16">
      <c r="A6" s="44"/>
    </row>
    <row r="7" spans="1:60" ht="26">
      <c r="A7" s="90" t="s">
        <v>80</v>
      </c>
      <c r="B7" s="94" t="s">
        <v>81</v>
      </c>
      <c r="C7" s="92" t="s">
        <v>82</v>
      </c>
      <c r="D7" s="85"/>
      <c r="E7" s="85"/>
      <c r="F7" s="85"/>
      <c r="G7" s="85"/>
      <c r="K7" s="167" t="s">
        <v>7</v>
      </c>
      <c r="L7" s="167"/>
      <c r="M7" s="167"/>
      <c r="N7" s="167"/>
      <c r="O7" s="167"/>
      <c r="P7" s="167" t="s">
        <v>7</v>
      </c>
      <c r="Q7" s="167"/>
      <c r="R7" s="167"/>
      <c r="S7" s="167"/>
      <c r="T7" s="167"/>
      <c r="U7" s="167" t="s">
        <v>7</v>
      </c>
      <c r="V7" s="167"/>
      <c r="W7" s="167"/>
      <c r="X7" s="167"/>
      <c r="Y7" s="167"/>
      <c r="Z7" s="167" t="s">
        <v>7</v>
      </c>
      <c r="AA7" s="167"/>
      <c r="AB7" s="167"/>
      <c r="AC7" s="167"/>
      <c r="AD7" s="167"/>
      <c r="AE7" s="167" t="s">
        <v>7</v>
      </c>
      <c r="AF7" s="167"/>
      <c r="AG7" s="167"/>
      <c r="AH7" s="167"/>
      <c r="AI7" s="167"/>
      <c r="AJ7" s="167" t="s">
        <v>7</v>
      </c>
      <c r="AK7" s="167"/>
      <c r="AL7" s="167"/>
      <c r="AM7" s="167"/>
      <c r="AN7" s="167"/>
      <c r="AO7" s="167" t="s">
        <v>7</v>
      </c>
      <c r="AP7" s="167"/>
      <c r="AQ7" s="167"/>
      <c r="AR7" s="167"/>
      <c r="AS7" s="167"/>
      <c r="AT7" s="167" t="s">
        <v>7</v>
      </c>
      <c r="AU7" s="167"/>
      <c r="AV7" s="167"/>
      <c r="AW7" s="167"/>
      <c r="AX7" s="167"/>
      <c r="AY7" s="167" t="s">
        <v>7</v>
      </c>
      <c r="AZ7" s="167"/>
      <c r="BA7" s="167"/>
      <c r="BB7" s="167"/>
      <c r="BC7" s="167"/>
      <c r="BD7" s="167" t="s">
        <v>7</v>
      </c>
      <c r="BE7" s="167"/>
      <c r="BF7" s="167"/>
      <c r="BG7" s="167"/>
      <c r="BH7" s="167"/>
    </row>
    <row r="8" spans="1:60">
      <c r="A8" s="84" t="s">
        <v>83</v>
      </c>
      <c r="B8" s="95">
        <f>'1 - Instructions'!E6</f>
        <v>0</v>
      </c>
      <c r="C8" s="86">
        <f>DSUM('2 - Resource Names'!A:D,"FTE",'X - Scratchpad'!K7:K8)</f>
        <v>0</v>
      </c>
      <c r="D8" s="85"/>
      <c r="E8" s="85"/>
      <c r="F8" s="85"/>
      <c r="G8" s="85"/>
      <c r="K8" s="167">
        <f>B8</f>
        <v>0</v>
      </c>
      <c r="L8" s="167"/>
      <c r="M8" s="167"/>
      <c r="N8" s="167"/>
      <c r="O8" s="167"/>
      <c r="P8" s="167">
        <f>B9</f>
        <v>0</v>
      </c>
      <c r="Q8" s="167"/>
      <c r="R8" s="167"/>
      <c r="S8" s="167"/>
      <c r="T8" s="167"/>
      <c r="U8" s="167">
        <f>B10</f>
        <v>0</v>
      </c>
      <c r="V8" s="167"/>
      <c r="W8" s="167"/>
      <c r="X8" s="167"/>
      <c r="Y8" s="167"/>
      <c r="Z8" s="167">
        <f>B11</f>
        <v>0</v>
      </c>
      <c r="AA8" s="167"/>
      <c r="AB8" s="167"/>
      <c r="AC8" s="167"/>
      <c r="AD8" s="167"/>
      <c r="AE8" s="167">
        <f>B12</f>
        <v>0</v>
      </c>
      <c r="AF8" s="167"/>
      <c r="AG8" s="167"/>
      <c r="AH8" s="167"/>
      <c r="AI8" s="167"/>
      <c r="AJ8" s="167">
        <f>B13</f>
        <v>0</v>
      </c>
      <c r="AK8" s="167"/>
      <c r="AL8" s="167"/>
      <c r="AM8" s="167"/>
      <c r="AN8" s="167"/>
      <c r="AO8" s="167">
        <f>B14</f>
        <v>0</v>
      </c>
      <c r="AP8" s="167"/>
      <c r="AQ8" s="167"/>
      <c r="AR8" s="167"/>
      <c r="AS8" s="167"/>
      <c r="AT8" s="167">
        <f>B15</f>
        <v>0</v>
      </c>
      <c r="AU8" s="167"/>
      <c r="AV8" s="167"/>
      <c r="AW8" s="167"/>
      <c r="AX8" s="167"/>
      <c r="AY8" s="167">
        <f>B16</f>
        <v>0</v>
      </c>
      <c r="AZ8" s="167"/>
      <c r="BA8" s="167"/>
      <c r="BB8" s="167"/>
      <c r="BC8" s="167"/>
      <c r="BD8" s="167">
        <f>B17</f>
        <v>0</v>
      </c>
      <c r="BE8" s="167"/>
      <c r="BF8" s="167"/>
      <c r="BG8" s="167"/>
      <c r="BH8" s="167"/>
    </row>
    <row r="9" spans="1:60">
      <c r="A9" s="84" t="s">
        <v>34</v>
      </c>
      <c r="B9" s="95">
        <f>'1 - Instructions'!E7</f>
        <v>0</v>
      </c>
      <c r="C9" s="86">
        <f>DSUM('2 - Resource Names'!A:D,"FTE",'X - Scratchpad'!P7:P8)</f>
        <v>0</v>
      </c>
      <c r="D9" s="85"/>
      <c r="E9" s="85"/>
      <c r="F9" s="85"/>
      <c r="G9" s="85"/>
      <c r="K9" s="167" t="s">
        <v>42</v>
      </c>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row>
    <row r="10" spans="1:60">
      <c r="A10" s="84" t="s">
        <v>35</v>
      </c>
      <c r="B10" s="95">
        <f>'1 - Instructions'!E8</f>
        <v>0</v>
      </c>
      <c r="C10" s="86">
        <f>DSUM('2 - Resource Names'!A:D,"FTE",'X - Scratchpad'!U7:U8)</f>
        <v>0</v>
      </c>
      <c r="D10" s="85"/>
      <c r="E10" s="85"/>
      <c r="F10" s="85"/>
      <c r="G10" s="85"/>
    </row>
    <row r="11" spans="1:60">
      <c r="A11" s="84" t="s">
        <v>36</v>
      </c>
      <c r="B11" s="95">
        <f>'1 - Instructions'!E9</f>
        <v>0</v>
      </c>
      <c r="C11" s="86">
        <f>DSUM('2 - Resource Names'!A:D,"FTE",'X - Scratchpad'!Z7:Z8)</f>
        <v>0</v>
      </c>
      <c r="D11" s="85"/>
      <c r="E11" s="85"/>
      <c r="F11" s="85"/>
      <c r="G11" s="85"/>
    </row>
    <row r="12" spans="1:60">
      <c r="A12" s="84" t="s">
        <v>37</v>
      </c>
      <c r="B12" s="95">
        <f>'1 - Instructions'!E10</f>
        <v>0</v>
      </c>
      <c r="C12" s="86">
        <f>DSUM('2 - Resource Names'!A:D,"FTE",'X - Scratchpad'!AE7:AE8)</f>
        <v>0</v>
      </c>
      <c r="D12" s="85"/>
      <c r="E12" s="85"/>
      <c r="F12" s="85"/>
      <c r="G12" s="85"/>
    </row>
    <row r="13" spans="1:60">
      <c r="A13" s="84" t="s">
        <v>104</v>
      </c>
      <c r="B13" s="95">
        <f>'1 - Instructions'!E11</f>
        <v>0</v>
      </c>
      <c r="C13" s="86">
        <f>DSUM('2 - Resource Names'!A:D,"FTE",'X - Scratchpad'!AJ7:AJ8)</f>
        <v>0</v>
      </c>
      <c r="D13" s="85"/>
      <c r="E13" s="85"/>
      <c r="F13" s="85"/>
      <c r="G13" s="85"/>
    </row>
    <row r="14" spans="1:60">
      <c r="A14" s="84" t="s">
        <v>105</v>
      </c>
      <c r="B14" s="95">
        <f>'1 - Instructions'!E12</f>
        <v>0</v>
      </c>
      <c r="C14" s="86">
        <f>DSUM('2 - Resource Names'!A:D,"FTE",'X - Scratchpad'!AO7:AO8)</f>
        <v>0</v>
      </c>
      <c r="D14" s="85"/>
      <c r="E14" s="85"/>
      <c r="F14" s="85"/>
      <c r="G14" s="85"/>
    </row>
    <row r="15" spans="1:60">
      <c r="A15" s="84" t="s">
        <v>106</v>
      </c>
      <c r="B15" s="95">
        <f>'1 - Instructions'!E13</f>
        <v>0</v>
      </c>
      <c r="C15" s="86">
        <f>DSUM('2 - Resource Names'!A:D,"FTE",'X - Scratchpad'!AT7:AT8)</f>
        <v>0</v>
      </c>
      <c r="D15" s="85"/>
      <c r="E15" s="85"/>
      <c r="F15" s="85"/>
      <c r="G15" s="85"/>
    </row>
    <row r="16" spans="1:60">
      <c r="A16" s="84" t="s">
        <v>107</v>
      </c>
      <c r="B16" s="95">
        <f>'1 - Instructions'!E14</f>
        <v>0</v>
      </c>
      <c r="C16" s="86">
        <f>DSUM('2 - Resource Names'!A:D,"FTE",'X - Scratchpad'!AY7:AY8)</f>
        <v>0</v>
      </c>
      <c r="D16" s="85"/>
      <c r="E16" s="85"/>
      <c r="F16" s="85"/>
      <c r="G16" s="85"/>
    </row>
    <row r="17" spans="1:60">
      <c r="A17" s="87" t="s">
        <v>108</v>
      </c>
      <c r="B17" s="103">
        <f>'1 - Instructions'!E15</f>
        <v>0</v>
      </c>
      <c r="C17" s="89">
        <f>DSUM('2 - Resource Names'!A:D,"FTE",'X - Scratchpad'!BD7:BD8)</f>
        <v>0</v>
      </c>
      <c r="D17" s="85"/>
      <c r="E17" s="85"/>
      <c r="F17" s="85"/>
      <c r="G17" s="85"/>
    </row>
    <row r="22" spans="1:60" ht="16">
      <c r="A22" s="44" t="s">
        <v>67</v>
      </c>
    </row>
    <row r="23" spans="1:60" ht="32" customHeight="1">
      <c r="A23" s="166" t="s">
        <v>0</v>
      </c>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row>
    <row r="24" spans="1:60" ht="16">
      <c r="A24" s="44"/>
    </row>
    <row r="25" spans="1:60">
      <c r="A25" s="94"/>
      <c r="B25" s="91"/>
      <c r="C25" s="110" t="s">
        <v>84</v>
      </c>
      <c r="D25" s="104" t="s">
        <v>103</v>
      </c>
      <c r="E25" s="104" t="s">
        <v>8</v>
      </c>
      <c r="F25" s="104" t="s">
        <v>9</v>
      </c>
      <c r="G25" s="104" t="s">
        <v>76</v>
      </c>
      <c r="H25" s="105" t="s">
        <v>85</v>
      </c>
      <c r="I25" s="104">
        <f>Week1</f>
        <v>1</v>
      </c>
      <c r="J25" s="104">
        <f>Week2</f>
        <v>2</v>
      </c>
      <c r="K25" s="104">
        <f>Week3</f>
        <v>3</v>
      </c>
      <c r="L25" s="104">
        <f>Week4</f>
        <v>4</v>
      </c>
      <c r="M25" s="104">
        <f>Week5</f>
        <v>5</v>
      </c>
      <c r="N25" s="104">
        <f>Week6</f>
        <v>6</v>
      </c>
      <c r="O25" s="104">
        <f>Week7</f>
        <v>7</v>
      </c>
      <c r="P25" s="104">
        <f>Week8</f>
        <v>8</v>
      </c>
      <c r="Q25" s="104">
        <f>Week9</f>
        <v>9</v>
      </c>
      <c r="R25" s="104">
        <f>Week10</f>
        <v>10</v>
      </c>
      <c r="S25" s="104">
        <f>Week11</f>
        <v>11</v>
      </c>
      <c r="T25" s="104">
        <f>Week12</f>
        <v>12</v>
      </c>
      <c r="U25" s="104">
        <f>Week13</f>
        <v>13</v>
      </c>
      <c r="V25" s="104">
        <f>Week14</f>
        <v>14</v>
      </c>
      <c r="W25" s="104">
        <f>Week15</f>
        <v>15</v>
      </c>
      <c r="X25" s="104">
        <f>Week16</f>
        <v>16</v>
      </c>
      <c r="Y25" s="104">
        <f>Week17</f>
        <v>17</v>
      </c>
      <c r="Z25" s="104">
        <f>Week18</f>
        <v>18</v>
      </c>
      <c r="AA25" s="104">
        <f>Week19</f>
        <v>19</v>
      </c>
      <c r="AB25" s="104">
        <f>Week20</f>
        <v>20</v>
      </c>
      <c r="AC25" s="104">
        <f>Week21</f>
        <v>21</v>
      </c>
      <c r="AD25" s="104">
        <f>Week22</f>
        <v>22</v>
      </c>
      <c r="AE25" s="104">
        <f>Week23</f>
        <v>23</v>
      </c>
      <c r="AF25" s="104">
        <f>Week24</f>
        <v>24</v>
      </c>
      <c r="AG25" s="104">
        <f>Week25</f>
        <v>25</v>
      </c>
      <c r="AH25" s="104">
        <f>Week26</f>
        <v>26</v>
      </c>
      <c r="AI25" s="104">
        <f>Week27</f>
        <v>27</v>
      </c>
      <c r="AJ25" s="104">
        <f>Week28</f>
        <v>28</v>
      </c>
      <c r="AK25" s="104">
        <f>Week29</f>
        <v>29</v>
      </c>
      <c r="AL25" s="104">
        <f>Week30</f>
        <v>30</v>
      </c>
      <c r="AM25" s="104">
        <f>Week31</f>
        <v>31</v>
      </c>
      <c r="AN25" s="104">
        <f>Week32</f>
        <v>32</v>
      </c>
      <c r="AO25" s="104">
        <f>Week33</f>
        <v>33</v>
      </c>
      <c r="AP25" s="104">
        <f>Week34</f>
        <v>34</v>
      </c>
      <c r="AQ25" s="104">
        <f>Week35</f>
        <v>35</v>
      </c>
      <c r="AR25" s="104">
        <f>Week36</f>
        <v>36</v>
      </c>
      <c r="AS25" s="104">
        <f>Week37</f>
        <v>37</v>
      </c>
      <c r="AT25" s="104">
        <f>Week38</f>
        <v>38</v>
      </c>
      <c r="AU25" s="104">
        <f>Week39</f>
        <v>39</v>
      </c>
      <c r="AV25" s="104">
        <f>Week40</f>
        <v>40</v>
      </c>
      <c r="AW25" s="104">
        <f>Week41</f>
        <v>41</v>
      </c>
      <c r="AX25" s="104">
        <f>Week42</f>
        <v>42</v>
      </c>
      <c r="AY25" s="104">
        <f>Week43</f>
        <v>43</v>
      </c>
      <c r="AZ25" s="104">
        <f>Week44</f>
        <v>44</v>
      </c>
      <c r="BA25" s="104">
        <f>Week45</f>
        <v>45</v>
      </c>
      <c r="BB25" s="104">
        <f>Week46</f>
        <v>46</v>
      </c>
      <c r="BC25" s="104">
        <f>Week47</f>
        <v>47</v>
      </c>
      <c r="BD25" s="104">
        <f>Week48</f>
        <v>48</v>
      </c>
      <c r="BE25" s="104">
        <f>Week49</f>
        <v>49</v>
      </c>
      <c r="BF25" s="104">
        <f>Week50</f>
        <v>50</v>
      </c>
      <c r="BG25" s="104">
        <f>Week51</f>
        <v>51</v>
      </c>
      <c r="BH25" s="105">
        <f>Week52</f>
        <v>52</v>
      </c>
    </row>
    <row r="26" spans="1:60">
      <c r="A26" s="84" t="s">
        <v>86</v>
      </c>
      <c r="B26" s="85" t="s">
        <v>87</v>
      </c>
      <c r="C26" s="113">
        <f>Project1_Start</f>
        <v>1</v>
      </c>
      <c r="D26" s="115">
        <f>Project1_Duration*'3 - Projects'!F6</f>
        <v>0</v>
      </c>
      <c r="E26" s="115">
        <f>IF(MOD(D26,1)=0.5,0.5,0)</f>
        <v>0</v>
      </c>
      <c r="F26" s="115" t="str">
        <f>IF(D26&lt;=1.5,"U","D")</f>
        <v>U</v>
      </c>
      <c r="G26" s="115">
        <f>IF(MOD(D26,1)=0.5,IF(F26="U",ROUNDUP(D26,0),ROUNDDOWN(D26,0)),ROUND(D26,0))</f>
        <v>0</v>
      </c>
      <c r="H26" s="111">
        <f t="shared" ref="H26:H57" si="0">C26+G26-1</f>
        <v>0</v>
      </c>
      <c r="I26" s="106" t="str">
        <f t="shared" ref="I26:I57" si="1">IF(AND(Week1&gt;=C26,Week1&lt;=H26),"x","")</f>
        <v/>
      </c>
      <c r="J26" s="106" t="str">
        <f t="shared" ref="J26:J57" si="2">IF(AND(Week2&gt;=C26,Week2&lt;=H26),"x","")</f>
        <v/>
      </c>
      <c r="K26" s="106" t="str">
        <f t="shared" ref="K26:K57" si="3">IF(AND(Week3&gt;=C26,Week3&lt;=H26),"x","")</f>
        <v/>
      </c>
      <c r="L26" s="106" t="str">
        <f t="shared" ref="L26:L57" si="4">IF(AND(Week4&gt;=C26,Week4&lt;=H26),"x","")</f>
        <v/>
      </c>
      <c r="M26" s="106" t="str">
        <f t="shared" ref="M26:M57" si="5">IF(AND(Week5&gt;=C26,Week5&lt;=H26),"x","")</f>
        <v/>
      </c>
      <c r="N26" s="106" t="str">
        <f t="shared" ref="N26:N57" si="6">IF(AND(Week6&gt;=C26,Week6&lt;=H26),"x","")</f>
        <v/>
      </c>
      <c r="O26" s="106" t="str">
        <f t="shared" ref="O26:O57" si="7">IF(AND(Week7&gt;=C26,Week7&lt;=H26),"x","")</f>
        <v/>
      </c>
      <c r="P26" s="106" t="str">
        <f t="shared" ref="P26:P57" si="8">IF(AND(Week8&gt;=C26,Week8&lt;=H26),"x","")</f>
        <v/>
      </c>
      <c r="Q26" s="106" t="str">
        <f t="shared" ref="Q26:Q57" si="9">IF(AND(Week9&gt;=C26,Week9&lt;=H26),"x","")</f>
        <v/>
      </c>
      <c r="R26" s="106" t="str">
        <f t="shared" ref="R26:R57" si="10">IF(AND(Week10&gt;=C26,Week10&lt;=H26),"x","")</f>
        <v/>
      </c>
      <c r="S26" s="106" t="str">
        <f t="shared" ref="S26:S57" si="11">IF(AND(Week11&gt;=C26,Week11&lt;=H26),"x","")</f>
        <v/>
      </c>
      <c r="T26" s="106" t="str">
        <f t="shared" ref="T26:T57" si="12">IF(AND(Week12&gt;=C26,Week12&lt;=H26),"x","")</f>
        <v/>
      </c>
      <c r="U26" s="106" t="str">
        <f t="shared" ref="U26:U57" si="13">IF(AND(Week13&gt;=C26,Week13&lt;=H26),"x","")</f>
        <v/>
      </c>
      <c r="V26" s="106" t="str">
        <f t="shared" ref="V26:V57" si="14">IF(AND(Week14&gt;=C26,Week14&lt;=H26),"x","")</f>
        <v/>
      </c>
      <c r="W26" s="106" t="str">
        <f t="shared" ref="W26:W57" si="15">IF(AND(Week15&gt;=C26,Week15&lt;=H26),"x","")</f>
        <v/>
      </c>
      <c r="X26" s="106" t="str">
        <f t="shared" ref="X26:X57" si="16">IF(AND(Week16&gt;=C26,Week16&lt;=H26),"x","")</f>
        <v/>
      </c>
      <c r="Y26" s="106" t="str">
        <f t="shared" ref="Y26:Y57" si="17">IF(AND(Week17&gt;=C26,Week17&lt;=H26),"x","")</f>
        <v/>
      </c>
      <c r="Z26" s="106" t="str">
        <f t="shared" ref="Z26:Z57" si="18">IF(AND(Week18&gt;=C26,Week18&lt;=H26),"x","")</f>
        <v/>
      </c>
      <c r="AA26" s="106" t="str">
        <f t="shared" ref="AA26:AA57" si="19">IF(AND(Week19&gt;=C26,Week19&lt;=H26),"x","")</f>
        <v/>
      </c>
      <c r="AB26" s="106" t="str">
        <f t="shared" ref="AB26:AB57" si="20">IF(AND(Week20&gt;=C26,Week20&lt;=H26),"x","")</f>
        <v/>
      </c>
      <c r="AC26" s="106" t="str">
        <f t="shared" ref="AC26:AC57" si="21">IF(AND(Week21&gt;=C26,Week21&lt;=H26),"x","")</f>
        <v/>
      </c>
      <c r="AD26" s="106" t="str">
        <f t="shared" ref="AD26:AD57" si="22">IF(AND(Week22&gt;=C26,Week22&lt;=H26),"x","")</f>
        <v/>
      </c>
      <c r="AE26" s="106" t="str">
        <f t="shared" ref="AE26:AE57" si="23">IF(AND(Week23&gt;=C26,Week23&lt;=H26),"x","")</f>
        <v/>
      </c>
      <c r="AF26" s="106" t="str">
        <f t="shared" ref="AF26:AF57" si="24">IF(AND(Week24&gt;=C26,Week24&lt;=H26),"x","")</f>
        <v/>
      </c>
      <c r="AG26" s="106" t="str">
        <f t="shared" ref="AG26:AG57" si="25">IF(AND(Week25&gt;=C26,Week25&lt;=H26),"x","")</f>
        <v/>
      </c>
      <c r="AH26" s="106" t="str">
        <f t="shared" ref="AH26:AH57" si="26">IF(AND(Week26&gt;=C26,Week26&lt;=H26),"x","")</f>
        <v/>
      </c>
      <c r="AI26" s="106" t="str">
        <f t="shared" ref="AI26:AI57" si="27">IF(AND(Week27&gt;=C26,Week27&lt;=H26),"x","")</f>
        <v/>
      </c>
      <c r="AJ26" s="106" t="str">
        <f t="shared" ref="AJ26:AJ57" si="28">IF(AND(Week28&gt;=C26,Week28&lt;=H26),"x","")</f>
        <v/>
      </c>
      <c r="AK26" s="106" t="str">
        <f t="shared" ref="AK26:AK57" si="29">IF(AND(Week29&gt;=C26,Week29&lt;=H26),"x","")</f>
        <v/>
      </c>
      <c r="AL26" s="106" t="str">
        <f t="shared" ref="AL26:AL57" si="30">IF(AND(Week30&gt;=C26,Week30&lt;=H26),"x","")</f>
        <v/>
      </c>
      <c r="AM26" s="106" t="str">
        <f t="shared" ref="AM26:AM57" si="31">IF(AND(Week31&gt;=C26,Week31&lt;=H26),"x","")</f>
        <v/>
      </c>
      <c r="AN26" s="106" t="str">
        <f t="shared" ref="AN26:AN57" si="32">IF(AND(Week32&gt;=C26,Week32&lt;=H26),"x","")</f>
        <v/>
      </c>
      <c r="AO26" s="106" t="str">
        <f t="shared" ref="AO26:AO57" si="33">IF(AND(Week33&gt;=C26,Week33&lt;=H26),"x","")</f>
        <v/>
      </c>
      <c r="AP26" s="106" t="str">
        <f t="shared" ref="AP26:AP57" si="34">IF(AND(Week34&gt;=C26,Week34&lt;=H26),"x","")</f>
        <v/>
      </c>
      <c r="AQ26" s="106" t="str">
        <f t="shared" ref="AQ26:AQ57" si="35">IF(AND(Week35&gt;=C26,Week35&lt;=H26),"x","")</f>
        <v/>
      </c>
      <c r="AR26" s="106" t="str">
        <f t="shared" ref="AR26:AR57" si="36">IF(AND(Week36&gt;=C26,Week36&lt;=H26),"x","")</f>
        <v/>
      </c>
      <c r="AS26" s="106" t="str">
        <f t="shared" ref="AS26:AS57" si="37">IF(AND(Week37&gt;=C26,Week37&lt;=H26),"x","")</f>
        <v/>
      </c>
      <c r="AT26" s="106" t="str">
        <f t="shared" ref="AT26:AT57" si="38">IF(AND(Week38&gt;=C26,Week38&lt;=H26),"x","")</f>
        <v/>
      </c>
      <c r="AU26" s="106" t="str">
        <f t="shared" ref="AU26:AU57" si="39">IF(AND(Week39&gt;=C26,Week39&lt;=H26),"x","")</f>
        <v/>
      </c>
      <c r="AV26" s="106" t="str">
        <f t="shared" ref="AV26:AV57" si="40">IF(AND(Week40&gt;=C26,Week40&lt;=H26),"x","")</f>
        <v/>
      </c>
      <c r="AW26" s="106" t="str">
        <f t="shared" ref="AW26:AW57" si="41">IF(AND(Week41&gt;=C26,Week41&lt;=H26),"x","")</f>
        <v/>
      </c>
      <c r="AX26" s="106" t="str">
        <f t="shared" ref="AX26:AX57" si="42">IF(AND(Week42&gt;=C26,Week42&lt;=H26),"x","")</f>
        <v/>
      </c>
      <c r="AY26" s="106" t="str">
        <f t="shared" ref="AY26:AY57" si="43">IF(AND(Week43&gt;=C26,Week43&lt;=H26),"x","")</f>
        <v/>
      </c>
      <c r="AZ26" s="106" t="str">
        <f t="shared" ref="AZ26:AZ57" si="44">IF(AND(Week44&gt;=C26,Week44&lt;=H26),"x","")</f>
        <v/>
      </c>
      <c r="BA26" s="106" t="str">
        <f t="shared" ref="BA26:BA57" si="45">IF(AND(Week45&gt;=C26,Week45&lt;=H26),"x","")</f>
        <v/>
      </c>
      <c r="BB26" s="106" t="str">
        <f t="shared" ref="BB26:BB57" si="46">IF(AND(Week46&gt;=C26,Week46&lt;=H26),"x","")</f>
        <v/>
      </c>
      <c r="BC26" s="106" t="str">
        <f t="shared" ref="BC26:BC57" si="47">IF(AND(Week47&gt;=C26,Week47&lt;=H26),"x","")</f>
        <v/>
      </c>
      <c r="BD26" s="106" t="str">
        <f t="shared" ref="BD26:BD57" si="48">IF(AND(Week48&gt;=C26,Week48&lt;=H26),"x","")</f>
        <v/>
      </c>
      <c r="BE26" s="106" t="str">
        <f t="shared" ref="BE26:BE57" si="49">IF(AND(Week49&gt;=C26,Week49&lt;=H26),"x","")</f>
        <v/>
      </c>
      <c r="BF26" s="106" t="str">
        <f t="shared" ref="BF26:BF57" si="50">IF(AND(Week50&gt;=C26,Week50&lt;=H26),"x","")</f>
        <v/>
      </c>
      <c r="BG26" s="106" t="str">
        <f t="shared" ref="BG26:BG57" si="51">IF(AND(Week51&gt;=C26,Week51&lt;=H26),"x","")</f>
        <v/>
      </c>
      <c r="BH26" s="107" t="str">
        <f t="shared" ref="BH26:BH57" si="52">IF(AND(Week52&gt;=C26,Week52&lt;=H26),"x","")</f>
        <v/>
      </c>
    </row>
    <row r="27" spans="1:60">
      <c r="A27" s="84"/>
      <c r="B27" s="85" t="s">
        <v>88</v>
      </c>
      <c r="C27" s="113">
        <f>H26+1</f>
        <v>1</v>
      </c>
      <c r="D27" s="115">
        <f>Project1_Duration*'3 - Projects'!F7</f>
        <v>0</v>
      </c>
      <c r="E27" s="115">
        <f>IF(MOD(D27,1)=0.5,0.5,0)+E26</f>
        <v>0</v>
      </c>
      <c r="F27" s="115" t="str">
        <f>IF(E27=E26,F26,IF(F26="U","D","U"))</f>
        <v>U</v>
      </c>
      <c r="G27" s="115">
        <f t="shared" ref="G27:G30" si="53">IF(MOD(D27,1)=0.5,IF(F27="U",ROUNDUP(D27,0),ROUNDDOWN(D27,0)),ROUND(D27,0))</f>
        <v>0</v>
      </c>
      <c r="H27" s="111">
        <f t="shared" si="0"/>
        <v>0</v>
      </c>
      <c r="I27" s="106" t="str">
        <f t="shared" si="1"/>
        <v/>
      </c>
      <c r="J27" s="106" t="str">
        <f t="shared" si="2"/>
        <v/>
      </c>
      <c r="K27" s="106" t="str">
        <f t="shared" si="3"/>
        <v/>
      </c>
      <c r="L27" s="106" t="str">
        <f t="shared" si="4"/>
        <v/>
      </c>
      <c r="M27" s="106" t="str">
        <f t="shared" si="5"/>
        <v/>
      </c>
      <c r="N27" s="106" t="str">
        <f t="shared" si="6"/>
        <v/>
      </c>
      <c r="O27" s="106" t="str">
        <f t="shared" si="7"/>
        <v/>
      </c>
      <c r="P27" s="106" t="str">
        <f t="shared" si="8"/>
        <v/>
      </c>
      <c r="Q27" s="106" t="str">
        <f t="shared" si="9"/>
        <v/>
      </c>
      <c r="R27" s="106" t="str">
        <f t="shared" si="10"/>
        <v/>
      </c>
      <c r="S27" s="106" t="str">
        <f t="shared" si="11"/>
        <v/>
      </c>
      <c r="T27" s="106" t="str">
        <f t="shared" si="12"/>
        <v/>
      </c>
      <c r="U27" s="106" t="str">
        <f t="shared" si="13"/>
        <v/>
      </c>
      <c r="V27" s="106" t="str">
        <f t="shared" si="14"/>
        <v/>
      </c>
      <c r="W27" s="106" t="str">
        <f t="shared" si="15"/>
        <v/>
      </c>
      <c r="X27" s="106" t="str">
        <f t="shared" si="16"/>
        <v/>
      </c>
      <c r="Y27" s="106" t="str">
        <f t="shared" si="17"/>
        <v/>
      </c>
      <c r="Z27" s="106" t="str">
        <f t="shared" si="18"/>
        <v/>
      </c>
      <c r="AA27" s="106" t="str">
        <f t="shared" si="19"/>
        <v/>
      </c>
      <c r="AB27" s="106" t="str">
        <f t="shared" si="20"/>
        <v/>
      </c>
      <c r="AC27" s="106" t="str">
        <f t="shared" si="21"/>
        <v/>
      </c>
      <c r="AD27" s="106" t="str">
        <f t="shared" si="22"/>
        <v/>
      </c>
      <c r="AE27" s="106" t="str">
        <f t="shared" si="23"/>
        <v/>
      </c>
      <c r="AF27" s="106" t="str">
        <f t="shared" si="24"/>
        <v/>
      </c>
      <c r="AG27" s="106" t="str">
        <f t="shared" si="25"/>
        <v/>
      </c>
      <c r="AH27" s="106" t="str">
        <f t="shared" si="26"/>
        <v/>
      </c>
      <c r="AI27" s="106" t="str">
        <f t="shared" si="27"/>
        <v/>
      </c>
      <c r="AJ27" s="106" t="str">
        <f t="shared" si="28"/>
        <v/>
      </c>
      <c r="AK27" s="106" t="str">
        <f t="shared" si="29"/>
        <v/>
      </c>
      <c r="AL27" s="106" t="str">
        <f t="shared" si="30"/>
        <v/>
      </c>
      <c r="AM27" s="106" t="str">
        <f t="shared" si="31"/>
        <v/>
      </c>
      <c r="AN27" s="106" t="str">
        <f t="shared" si="32"/>
        <v/>
      </c>
      <c r="AO27" s="106" t="str">
        <f t="shared" si="33"/>
        <v/>
      </c>
      <c r="AP27" s="106" t="str">
        <f t="shared" si="34"/>
        <v/>
      </c>
      <c r="AQ27" s="106" t="str">
        <f t="shared" si="35"/>
        <v/>
      </c>
      <c r="AR27" s="106" t="str">
        <f t="shared" si="36"/>
        <v/>
      </c>
      <c r="AS27" s="106" t="str">
        <f t="shared" si="37"/>
        <v/>
      </c>
      <c r="AT27" s="106" t="str">
        <f t="shared" si="38"/>
        <v/>
      </c>
      <c r="AU27" s="106" t="str">
        <f t="shared" si="39"/>
        <v/>
      </c>
      <c r="AV27" s="106" t="str">
        <f t="shared" si="40"/>
        <v/>
      </c>
      <c r="AW27" s="106" t="str">
        <f t="shared" si="41"/>
        <v/>
      </c>
      <c r="AX27" s="106" t="str">
        <f t="shared" si="42"/>
        <v/>
      </c>
      <c r="AY27" s="106" t="str">
        <f t="shared" si="43"/>
        <v/>
      </c>
      <c r="AZ27" s="106" t="str">
        <f t="shared" si="44"/>
        <v/>
      </c>
      <c r="BA27" s="106" t="str">
        <f t="shared" si="45"/>
        <v/>
      </c>
      <c r="BB27" s="106" t="str">
        <f t="shared" si="46"/>
        <v/>
      </c>
      <c r="BC27" s="106" t="str">
        <f t="shared" si="47"/>
        <v/>
      </c>
      <c r="BD27" s="106" t="str">
        <f t="shared" si="48"/>
        <v/>
      </c>
      <c r="BE27" s="106" t="str">
        <f t="shared" si="49"/>
        <v/>
      </c>
      <c r="BF27" s="106" t="str">
        <f t="shared" si="50"/>
        <v/>
      </c>
      <c r="BG27" s="106" t="str">
        <f t="shared" si="51"/>
        <v/>
      </c>
      <c r="BH27" s="107" t="str">
        <f t="shared" si="52"/>
        <v/>
      </c>
    </row>
    <row r="28" spans="1:60">
      <c r="A28" s="84"/>
      <c r="B28" s="85" t="s">
        <v>89</v>
      </c>
      <c r="C28" s="113">
        <f>H27+1</f>
        <v>1</v>
      </c>
      <c r="D28" s="115">
        <f>Project1_Duration*'3 - Projects'!F8</f>
        <v>0</v>
      </c>
      <c r="E28" s="115">
        <f t="shared" ref="E28:E30" si="54">IF(MOD(D28,1)=0.5,0.5,0)+E27</f>
        <v>0</v>
      </c>
      <c r="F28" s="115" t="str">
        <f t="shared" ref="F28:F30" si="55">IF(E28=E27,F27,IF(F27="U","D","U"))</f>
        <v>U</v>
      </c>
      <c r="G28" s="115">
        <f t="shared" si="53"/>
        <v>0</v>
      </c>
      <c r="H28" s="111">
        <f t="shared" si="0"/>
        <v>0</v>
      </c>
      <c r="I28" s="106" t="str">
        <f t="shared" si="1"/>
        <v/>
      </c>
      <c r="J28" s="106" t="str">
        <f t="shared" si="2"/>
        <v/>
      </c>
      <c r="K28" s="106" t="str">
        <f t="shared" si="3"/>
        <v/>
      </c>
      <c r="L28" s="106" t="str">
        <f t="shared" si="4"/>
        <v/>
      </c>
      <c r="M28" s="106" t="str">
        <f t="shared" si="5"/>
        <v/>
      </c>
      <c r="N28" s="106" t="str">
        <f t="shared" si="6"/>
        <v/>
      </c>
      <c r="O28" s="106" t="str">
        <f t="shared" si="7"/>
        <v/>
      </c>
      <c r="P28" s="106" t="str">
        <f t="shared" si="8"/>
        <v/>
      </c>
      <c r="Q28" s="106" t="str">
        <f t="shared" si="9"/>
        <v/>
      </c>
      <c r="R28" s="106" t="str">
        <f t="shared" si="10"/>
        <v/>
      </c>
      <c r="S28" s="106" t="str">
        <f t="shared" si="11"/>
        <v/>
      </c>
      <c r="T28" s="106" t="str">
        <f t="shared" si="12"/>
        <v/>
      </c>
      <c r="U28" s="106" t="str">
        <f t="shared" si="13"/>
        <v/>
      </c>
      <c r="V28" s="106" t="str">
        <f t="shared" si="14"/>
        <v/>
      </c>
      <c r="W28" s="106" t="str">
        <f t="shared" si="15"/>
        <v/>
      </c>
      <c r="X28" s="106" t="str">
        <f t="shared" si="16"/>
        <v/>
      </c>
      <c r="Y28" s="106" t="str">
        <f t="shared" si="17"/>
        <v/>
      </c>
      <c r="Z28" s="106" t="str">
        <f t="shared" si="18"/>
        <v/>
      </c>
      <c r="AA28" s="106" t="str">
        <f t="shared" si="19"/>
        <v/>
      </c>
      <c r="AB28" s="106" t="str">
        <f t="shared" si="20"/>
        <v/>
      </c>
      <c r="AC28" s="106" t="str">
        <f t="shared" si="21"/>
        <v/>
      </c>
      <c r="AD28" s="106" t="str">
        <f t="shared" si="22"/>
        <v/>
      </c>
      <c r="AE28" s="106" t="str">
        <f t="shared" si="23"/>
        <v/>
      </c>
      <c r="AF28" s="106" t="str">
        <f t="shared" si="24"/>
        <v/>
      </c>
      <c r="AG28" s="106" t="str">
        <f t="shared" si="25"/>
        <v/>
      </c>
      <c r="AH28" s="106" t="str">
        <f t="shared" si="26"/>
        <v/>
      </c>
      <c r="AI28" s="106" t="str">
        <f t="shared" si="27"/>
        <v/>
      </c>
      <c r="AJ28" s="106" t="str">
        <f t="shared" si="28"/>
        <v/>
      </c>
      <c r="AK28" s="106" t="str">
        <f t="shared" si="29"/>
        <v/>
      </c>
      <c r="AL28" s="106" t="str">
        <f t="shared" si="30"/>
        <v/>
      </c>
      <c r="AM28" s="106" t="str">
        <f t="shared" si="31"/>
        <v/>
      </c>
      <c r="AN28" s="106" t="str">
        <f t="shared" si="32"/>
        <v/>
      </c>
      <c r="AO28" s="106" t="str">
        <f t="shared" si="33"/>
        <v/>
      </c>
      <c r="AP28" s="106" t="str">
        <f t="shared" si="34"/>
        <v/>
      </c>
      <c r="AQ28" s="106" t="str">
        <f t="shared" si="35"/>
        <v/>
      </c>
      <c r="AR28" s="106" t="str">
        <f t="shared" si="36"/>
        <v/>
      </c>
      <c r="AS28" s="106" t="str">
        <f t="shared" si="37"/>
        <v/>
      </c>
      <c r="AT28" s="106" t="str">
        <f t="shared" si="38"/>
        <v/>
      </c>
      <c r="AU28" s="106" t="str">
        <f t="shared" si="39"/>
        <v/>
      </c>
      <c r="AV28" s="106" t="str">
        <f t="shared" si="40"/>
        <v/>
      </c>
      <c r="AW28" s="106" t="str">
        <f t="shared" si="41"/>
        <v/>
      </c>
      <c r="AX28" s="106" t="str">
        <f t="shared" si="42"/>
        <v/>
      </c>
      <c r="AY28" s="106" t="str">
        <f t="shared" si="43"/>
        <v/>
      </c>
      <c r="AZ28" s="106" t="str">
        <f t="shared" si="44"/>
        <v/>
      </c>
      <c r="BA28" s="106" t="str">
        <f t="shared" si="45"/>
        <v/>
      </c>
      <c r="BB28" s="106" t="str">
        <f t="shared" si="46"/>
        <v/>
      </c>
      <c r="BC28" s="106" t="str">
        <f t="shared" si="47"/>
        <v/>
      </c>
      <c r="BD28" s="106" t="str">
        <f t="shared" si="48"/>
        <v/>
      </c>
      <c r="BE28" s="106" t="str">
        <f t="shared" si="49"/>
        <v/>
      </c>
      <c r="BF28" s="106" t="str">
        <f t="shared" si="50"/>
        <v/>
      </c>
      <c r="BG28" s="106" t="str">
        <f t="shared" si="51"/>
        <v/>
      </c>
      <c r="BH28" s="107" t="str">
        <f t="shared" si="52"/>
        <v/>
      </c>
    </row>
    <row r="29" spans="1:60">
      <c r="A29" s="84"/>
      <c r="B29" s="85" t="s">
        <v>90</v>
      </c>
      <c r="C29" s="113">
        <f>H28+1</f>
        <v>1</v>
      </c>
      <c r="D29" s="115">
        <f>Project1_Duration*'3 - Projects'!F9</f>
        <v>0</v>
      </c>
      <c r="E29" s="115">
        <f t="shared" si="54"/>
        <v>0</v>
      </c>
      <c r="F29" s="115" t="str">
        <f t="shared" si="55"/>
        <v>U</v>
      </c>
      <c r="G29" s="115">
        <f t="shared" si="53"/>
        <v>0</v>
      </c>
      <c r="H29" s="111">
        <f t="shared" si="0"/>
        <v>0</v>
      </c>
      <c r="I29" s="106" t="str">
        <f t="shared" si="1"/>
        <v/>
      </c>
      <c r="J29" s="106" t="str">
        <f t="shared" si="2"/>
        <v/>
      </c>
      <c r="K29" s="106" t="str">
        <f t="shared" si="3"/>
        <v/>
      </c>
      <c r="L29" s="106" t="str">
        <f t="shared" si="4"/>
        <v/>
      </c>
      <c r="M29" s="106" t="str">
        <f t="shared" si="5"/>
        <v/>
      </c>
      <c r="N29" s="106" t="str">
        <f t="shared" si="6"/>
        <v/>
      </c>
      <c r="O29" s="106" t="str">
        <f t="shared" si="7"/>
        <v/>
      </c>
      <c r="P29" s="106" t="str">
        <f t="shared" si="8"/>
        <v/>
      </c>
      <c r="Q29" s="106" t="str">
        <f t="shared" si="9"/>
        <v/>
      </c>
      <c r="R29" s="106" t="str">
        <f t="shared" si="10"/>
        <v/>
      </c>
      <c r="S29" s="106" t="str">
        <f t="shared" si="11"/>
        <v/>
      </c>
      <c r="T29" s="106" t="str">
        <f t="shared" si="12"/>
        <v/>
      </c>
      <c r="U29" s="106" t="str">
        <f t="shared" si="13"/>
        <v/>
      </c>
      <c r="V29" s="106" t="str">
        <f t="shared" si="14"/>
        <v/>
      </c>
      <c r="W29" s="106" t="str">
        <f t="shared" si="15"/>
        <v/>
      </c>
      <c r="X29" s="106" t="str">
        <f t="shared" si="16"/>
        <v/>
      </c>
      <c r="Y29" s="106" t="str">
        <f t="shared" si="17"/>
        <v/>
      </c>
      <c r="Z29" s="106" t="str">
        <f t="shared" si="18"/>
        <v/>
      </c>
      <c r="AA29" s="106" t="str">
        <f t="shared" si="19"/>
        <v/>
      </c>
      <c r="AB29" s="106" t="str">
        <f t="shared" si="20"/>
        <v/>
      </c>
      <c r="AC29" s="106" t="str">
        <f t="shared" si="21"/>
        <v/>
      </c>
      <c r="AD29" s="106" t="str">
        <f t="shared" si="22"/>
        <v/>
      </c>
      <c r="AE29" s="106" t="str">
        <f t="shared" si="23"/>
        <v/>
      </c>
      <c r="AF29" s="106" t="str">
        <f t="shared" si="24"/>
        <v/>
      </c>
      <c r="AG29" s="106" t="str">
        <f t="shared" si="25"/>
        <v/>
      </c>
      <c r="AH29" s="106" t="str">
        <f t="shared" si="26"/>
        <v/>
      </c>
      <c r="AI29" s="106" t="str">
        <f t="shared" si="27"/>
        <v/>
      </c>
      <c r="AJ29" s="106" t="str">
        <f t="shared" si="28"/>
        <v/>
      </c>
      <c r="AK29" s="106" t="str">
        <f t="shared" si="29"/>
        <v/>
      </c>
      <c r="AL29" s="106" t="str">
        <f t="shared" si="30"/>
        <v/>
      </c>
      <c r="AM29" s="106" t="str">
        <f t="shared" si="31"/>
        <v/>
      </c>
      <c r="AN29" s="106" t="str">
        <f t="shared" si="32"/>
        <v/>
      </c>
      <c r="AO29" s="106" t="str">
        <f t="shared" si="33"/>
        <v/>
      </c>
      <c r="AP29" s="106" t="str">
        <f t="shared" si="34"/>
        <v/>
      </c>
      <c r="AQ29" s="106" t="str">
        <f t="shared" si="35"/>
        <v/>
      </c>
      <c r="AR29" s="106" t="str">
        <f t="shared" si="36"/>
        <v/>
      </c>
      <c r="AS29" s="106" t="str">
        <f t="shared" si="37"/>
        <v/>
      </c>
      <c r="AT29" s="106" t="str">
        <f t="shared" si="38"/>
        <v/>
      </c>
      <c r="AU29" s="106" t="str">
        <f t="shared" si="39"/>
        <v/>
      </c>
      <c r="AV29" s="106" t="str">
        <f t="shared" si="40"/>
        <v/>
      </c>
      <c r="AW29" s="106" t="str">
        <f t="shared" si="41"/>
        <v/>
      </c>
      <c r="AX29" s="106" t="str">
        <f t="shared" si="42"/>
        <v/>
      </c>
      <c r="AY29" s="106" t="str">
        <f t="shared" si="43"/>
        <v/>
      </c>
      <c r="AZ29" s="106" t="str">
        <f t="shared" si="44"/>
        <v/>
      </c>
      <c r="BA29" s="106" t="str">
        <f t="shared" si="45"/>
        <v/>
      </c>
      <c r="BB29" s="106" t="str">
        <f t="shared" si="46"/>
        <v/>
      </c>
      <c r="BC29" s="106" t="str">
        <f t="shared" si="47"/>
        <v/>
      </c>
      <c r="BD29" s="106" t="str">
        <f t="shared" si="48"/>
        <v/>
      </c>
      <c r="BE29" s="106" t="str">
        <f t="shared" si="49"/>
        <v/>
      </c>
      <c r="BF29" s="106" t="str">
        <f t="shared" si="50"/>
        <v/>
      </c>
      <c r="BG29" s="106" t="str">
        <f t="shared" si="51"/>
        <v/>
      </c>
      <c r="BH29" s="107" t="str">
        <f t="shared" si="52"/>
        <v/>
      </c>
    </row>
    <row r="30" spans="1:60">
      <c r="A30" s="87"/>
      <c r="B30" s="88" t="s">
        <v>91</v>
      </c>
      <c r="C30" s="113">
        <f>H29+1</f>
        <v>1</v>
      </c>
      <c r="D30" s="115">
        <f>Project1_Duration*'3 - Projects'!F10</f>
        <v>0</v>
      </c>
      <c r="E30" s="115">
        <f t="shared" si="54"/>
        <v>0</v>
      </c>
      <c r="F30" s="115" t="str">
        <f t="shared" si="55"/>
        <v>U</v>
      </c>
      <c r="G30" s="115">
        <f t="shared" si="53"/>
        <v>0</v>
      </c>
      <c r="H30" s="111">
        <f t="shared" si="0"/>
        <v>0</v>
      </c>
      <c r="I30" s="108" t="str">
        <f t="shared" si="1"/>
        <v/>
      </c>
      <c r="J30" s="108" t="str">
        <f t="shared" si="2"/>
        <v/>
      </c>
      <c r="K30" s="108" t="str">
        <f t="shared" si="3"/>
        <v/>
      </c>
      <c r="L30" s="108" t="str">
        <f t="shared" si="4"/>
        <v/>
      </c>
      <c r="M30" s="108" t="str">
        <f t="shared" si="5"/>
        <v/>
      </c>
      <c r="N30" s="108" t="str">
        <f t="shared" si="6"/>
        <v/>
      </c>
      <c r="O30" s="108" t="str">
        <f t="shared" si="7"/>
        <v/>
      </c>
      <c r="P30" s="108" t="str">
        <f t="shared" si="8"/>
        <v/>
      </c>
      <c r="Q30" s="108" t="str">
        <f t="shared" si="9"/>
        <v/>
      </c>
      <c r="R30" s="108" t="str">
        <f t="shared" si="10"/>
        <v/>
      </c>
      <c r="S30" s="108" t="str">
        <f t="shared" si="11"/>
        <v/>
      </c>
      <c r="T30" s="108" t="str">
        <f t="shared" si="12"/>
        <v/>
      </c>
      <c r="U30" s="108" t="str">
        <f t="shared" si="13"/>
        <v/>
      </c>
      <c r="V30" s="108" t="str">
        <f t="shared" si="14"/>
        <v/>
      </c>
      <c r="W30" s="108" t="str">
        <f t="shared" si="15"/>
        <v/>
      </c>
      <c r="X30" s="108" t="str">
        <f t="shared" si="16"/>
        <v/>
      </c>
      <c r="Y30" s="108" t="str">
        <f t="shared" si="17"/>
        <v/>
      </c>
      <c r="Z30" s="108" t="str">
        <f t="shared" si="18"/>
        <v/>
      </c>
      <c r="AA30" s="108" t="str">
        <f t="shared" si="19"/>
        <v/>
      </c>
      <c r="AB30" s="108" t="str">
        <f t="shared" si="20"/>
        <v/>
      </c>
      <c r="AC30" s="108" t="str">
        <f t="shared" si="21"/>
        <v/>
      </c>
      <c r="AD30" s="108" t="str">
        <f t="shared" si="22"/>
        <v/>
      </c>
      <c r="AE30" s="108" t="str">
        <f t="shared" si="23"/>
        <v/>
      </c>
      <c r="AF30" s="108" t="str">
        <f t="shared" si="24"/>
        <v/>
      </c>
      <c r="AG30" s="108" t="str">
        <f t="shared" si="25"/>
        <v/>
      </c>
      <c r="AH30" s="108" t="str">
        <f t="shared" si="26"/>
        <v/>
      </c>
      <c r="AI30" s="108" t="str">
        <f t="shared" si="27"/>
        <v/>
      </c>
      <c r="AJ30" s="108" t="str">
        <f t="shared" si="28"/>
        <v/>
      </c>
      <c r="AK30" s="108" t="str">
        <f t="shared" si="29"/>
        <v/>
      </c>
      <c r="AL30" s="108" t="str">
        <f t="shared" si="30"/>
        <v/>
      </c>
      <c r="AM30" s="108" t="str">
        <f t="shared" si="31"/>
        <v/>
      </c>
      <c r="AN30" s="108" t="str">
        <f t="shared" si="32"/>
        <v/>
      </c>
      <c r="AO30" s="108" t="str">
        <f t="shared" si="33"/>
        <v/>
      </c>
      <c r="AP30" s="108" t="str">
        <f t="shared" si="34"/>
        <v/>
      </c>
      <c r="AQ30" s="108" t="str">
        <f t="shared" si="35"/>
        <v/>
      </c>
      <c r="AR30" s="108" t="str">
        <f t="shared" si="36"/>
        <v/>
      </c>
      <c r="AS30" s="108" t="str">
        <f t="shared" si="37"/>
        <v/>
      </c>
      <c r="AT30" s="108" t="str">
        <f t="shared" si="38"/>
        <v/>
      </c>
      <c r="AU30" s="108" t="str">
        <f t="shared" si="39"/>
        <v/>
      </c>
      <c r="AV30" s="108" t="str">
        <f t="shared" si="40"/>
        <v/>
      </c>
      <c r="AW30" s="108" t="str">
        <f t="shared" si="41"/>
        <v/>
      </c>
      <c r="AX30" s="108" t="str">
        <f t="shared" si="42"/>
        <v/>
      </c>
      <c r="AY30" s="108" t="str">
        <f t="shared" si="43"/>
        <v/>
      </c>
      <c r="AZ30" s="108" t="str">
        <f t="shared" si="44"/>
        <v/>
      </c>
      <c r="BA30" s="108" t="str">
        <f t="shared" si="45"/>
        <v/>
      </c>
      <c r="BB30" s="108" t="str">
        <f t="shared" si="46"/>
        <v/>
      </c>
      <c r="BC30" s="108" t="str">
        <f t="shared" si="47"/>
        <v/>
      </c>
      <c r="BD30" s="108" t="str">
        <f t="shared" si="48"/>
        <v/>
      </c>
      <c r="BE30" s="108" t="str">
        <f t="shared" si="49"/>
        <v/>
      </c>
      <c r="BF30" s="108" t="str">
        <f t="shared" si="50"/>
        <v/>
      </c>
      <c r="BG30" s="108" t="str">
        <f t="shared" si="51"/>
        <v/>
      </c>
      <c r="BH30" s="109" t="str">
        <f t="shared" si="52"/>
        <v/>
      </c>
    </row>
    <row r="31" spans="1:60">
      <c r="A31" s="84" t="s">
        <v>63</v>
      </c>
      <c r="B31" s="85" t="s">
        <v>87</v>
      </c>
      <c r="C31" s="117">
        <f>Project2_Start</f>
        <v>28</v>
      </c>
      <c r="D31" s="118">
        <f>Project2_Duration*'3 - Projects'!F15</f>
        <v>0</v>
      </c>
      <c r="E31" s="118">
        <f>IF(MOD(D31,1)=0.5,0.5,0)</f>
        <v>0</v>
      </c>
      <c r="F31" s="118" t="str">
        <f>IF(D31&lt;=1.5,"U","D")</f>
        <v>U</v>
      </c>
      <c r="G31" s="118">
        <f>IF(MOD(D31,1)=0.5,IF(F31="U",ROUNDUP(D31,0),ROUNDDOWN(D31,0)),ROUND(D31,0))</f>
        <v>0</v>
      </c>
      <c r="H31" s="119">
        <f t="shared" si="0"/>
        <v>27</v>
      </c>
      <c r="I31" s="106" t="str">
        <f t="shared" si="1"/>
        <v/>
      </c>
      <c r="J31" s="106" t="str">
        <f t="shared" si="2"/>
        <v/>
      </c>
      <c r="K31" s="106" t="str">
        <f t="shared" si="3"/>
        <v/>
      </c>
      <c r="L31" s="106" t="str">
        <f t="shared" si="4"/>
        <v/>
      </c>
      <c r="M31" s="106" t="str">
        <f t="shared" si="5"/>
        <v/>
      </c>
      <c r="N31" s="106" t="str">
        <f t="shared" si="6"/>
        <v/>
      </c>
      <c r="O31" s="106" t="str">
        <f t="shared" si="7"/>
        <v/>
      </c>
      <c r="P31" s="106" t="str">
        <f t="shared" si="8"/>
        <v/>
      </c>
      <c r="Q31" s="106" t="str">
        <f t="shared" si="9"/>
        <v/>
      </c>
      <c r="R31" s="106" t="str">
        <f t="shared" si="10"/>
        <v/>
      </c>
      <c r="S31" s="106" t="str">
        <f t="shared" si="11"/>
        <v/>
      </c>
      <c r="T31" s="106" t="str">
        <f t="shared" si="12"/>
        <v/>
      </c>
      <c r="U31" s="106" t="str">
        <f t="shared" si="13"/>
        <v/>
      </c>
      <c r="V31" s="106" t="str">
        <f t="shared" si="14"/>
        <v/>
      </c>
      <c r="W31" s="106" t="str">
        <f t="shared" si="15"/>
        <v/>
      </c>
      <c r="X31" s="106" t="str">
        <f t="shared" si="16"/>
        <v/>
      </c>
      <c r="Y31" s="106" t="str">
        <f t="shared" si="17"/>
        <v/>
      </c>
      <c r="Z31" s="106" t="str">
        <f t="shared" si="18"/>
        <v/>
      </c>
      <c r="AA31" s="106" t="str">
        <f t="shared" si="19"/>
        <v/>
      </c>
      <c r="AB31" s="106" t="str">
        <f t="shared" si="20"/>
        <v/>
      </c>
      <c r="AC31" s="106" t="str">
        <f t="shared" si="21"/>
        <v/>
      </c>
      <c r="AD31" s="106" t="str">
        <f t="shared" si="22"/>
        <v/>
      </c>
      <c r="AE31" s="106" t="str">
        <f t="shared" si="23"/>
        <v/>
      </c>
      <c r="AF31" s="106" t="str">
        <f t="shared" si="24"/>
        <v/>
      </c>
      <c r="AG31" s="106" t="str">
        <f t="shared" si="25"/>
        <v/>
      </c>
      <c r="AH31" s="106" t="str">
        <f t="shared" si="26"/>
        <v/>
      </c>
      <c r="AI31" s="106" t="str">
        <f t="shared" si="27"/>
        <v/>
      </c>
      <c r="AJ31" s="106" t="str">
        <f t="shared" si="28"/>
        <v/>
      </c>
      <c r="AK31" s="106" t="str">
        <f t="shared" si="29"/>
        <v/>
      </c>
      <c r="AL31" s="106" t="str">
        <f t="shared" si="30"/>
        <v/>
      </c>
      <c r="AM31" s="106" t="str">
        <f t="shared" si="31"/>
        <v/>
      </c>
      <c r="AN31" s="106" t="str">
        <f t="shared" si="32"/>
        <v/>
      </c>
      <c r="AO31" s="106" t="str">
        <f t="shared" si="33"/>
        <v/>
      </c>
      <c r="AP31" s="106" t="str">
        <f t="shared" si="34"/>
        <v/>
      </c>
      <c r="AQ31" s="106" t="str">
        <f t="shared" si="35"/>
        <v/>
      </c>
      <c r="AR31" s="106" t="str">
        <f t="shared" si="36"/>
        <v/>
      </c>
      <c r="AS31" s="106" t="str">
        <f t="shared" si="37"/>
        <v/>
      </c>
      <c r="AT31" s="106" t="str">
        <f t="shared" si="38"/>
        <v/>
      </c>
      <c r="AU31" s="106" t="str">
        <f t="shared" si="39"/>
        <v/>
      </c>
      <c r="AV31" s="106" t="str">
        <f t="shared" si="40"/>
        <v/>
      </c>
      <c r="AW31" s="106" t="str">
        <f t="shared" si="41"/>
        <v/>
      </c>
      <c r="AX31" s="106" t="str">
        <f t="shared" si="42"/>
        <v/>
      </c>
      <c r="AY31" s="106" t="str">
        <f t="shared" si="43"/>
        <v/>
      </c>
      <c r="AZ31" s="106" t="str">
        <f t="shared" si="44"/>
        <v/>
      </c>
      <c r="BA31" s="106" t="str">
        <f t="shared" si="45"/>
        <v/>
      </c>
      <c r="BB31" s="106" t="str">
        <f t="shared" si="46"/>
        <v/>
      </c>
      <c r="BC31" s="106" t="str">
        <f t="shared" si="47"/>
        <v/>
      </c>
      <c r="BD31" s="106" t="str">
        <f t="shared" si="48"/>
        <v/>
      </c>
      <c r="BE31" s="106" t="str">
        <f t="shared" si="49"/>
        <v/>
      </c>
      <c r="BF31" s="106" t="str">
        <f t="shared" si="50"/>
        <v/>
      </c>
      <c r="BG31" s="106" t="str">
        <f t="shared" si="51"/>
        <v/>
      </c>
      <c r="BH31" s="107" t="str">
        <f t="shared" si="52"/>
        <v/>
      </c>
    </row>
    <row r="32" spans="1:60">
      <c r="A32" s="84"/>
      <c r="B32" s="85" t="s">
        <v>88</v>
      </c>
      <c r="C32" s="113">
        <f>H31+1</f>
        <v>28</v>
      </c>
      <c r="D32" s="115">
        <f>Project2_Duration*'3 - Projects'!F16</f>
        <v>0</v>
      </c>
      <c r="E32" s="115">
        <f>IF(MOD(D32,1)=0.5,0.5,0)+E31</f>
        <v>0</v>
      </c>
      <c r="F32" s="115" t="str">
        <f>IF(E32=E31,F31,IF(F31="U","D","U"))</f>
        <v>U</v>
      </c>
      <c r="G32" s="115">
        <f t="shared" ref="G32:G40" si="56">IF(MOD(D32,1)=0.5,IF(F32="U",ROUNDUP(D32,0),ROUNDDOWN(D32,0)),ROUND(D32,0))</f>
        <v>0</v>
      </c>
      <c r="H32" s="111">
        <f t="shared" si="0"/>
        <v>27</v>
      </c>
      <c r="I32" s="106" t="str">
        <f t="shared" si="1"/>
        <v/>
      </c>
      <c r="J32" s="106" t="str">
        <f t="shared" si="2"/>
        <v/>
      </c>
      <c r="K32" s="106" t="str">
        <f t="shared" si="3"/>
        <v/>
      </c>
      <c r="L32" s="106" t="str">
        <f t="shared" si="4"/>
        <v/>
      </c>
      <c r="M32" s="106" t="str">
        <f t="shared" si="5"/>
        <v/>
      </c>
      <c r="N32" s="106" t="str">
        <f t="shared" si="6"/>
        <v/>
      </c>
      <c r="O32" s="106" t="str">
        <f t="shared" si="7"/>
        <v/>
      </c>
      <c r="P32" s="106" t="str">
        <f t="shared" si="8"/>
        <v/>
      </c>
      <c r="Q32" s="106" t="str">
        <f t="shared" si="9"/>
        <v/>
      </c>
      <c r="R32" s="106" t="str">
        <f t="shared" si="10"/>
        <v/>
      </c>
      <c r="S32" s="106" t="str">
        <f t="shared" si="11"/>
        <v/>
      </c>
      <c r="T32" s="106" t="str">
        <f t="shared" si="12"/>
        <v/>
      </c>
      <c r="U32" s="106" t="str">
        <f t="shared" si="13"/>
        <v/>
      </c>
      <c r="V32" s="106" t="str">
        <f t="shared" si="14"/>
        <v/>
      </c>
      <c r="W32" s="106" t="str">
        <f t="shared" si="15"/>
        <v/>
      </c>
      <c r="X32" s="106" t="str">
        <f t="shared" si="16"/>
        <v/>
      </c>
      <c r="Y32" s="106" t="str">
        <f t="shared" si="17"/>
        <v/>
      </c>
      <c r="Z32" s="106" t="str">
        <f t="shared" si="18"/>
        <v/>
      </c>
      <c r="AA32" s="106" t="str">
        <f t="shared" si="19"/>
        <v/>
      </c>
      <c r="AB32" s="106" t="str">
        <f t="shared" si="20"/>
        <v/>
      </c>
      <c r="AC32" s="106" t="str">
        <f t="shared" si="21"/>
        <v/>
      </c>
      <c r="AD32" s="106" t="str">
        <f t="shared" si="22"/>
        <v/>
      </c>
      <c r="AE32" s="106" t="str">
        <f t="shared" si="23"/>
        <v/>
      </c>
      <c r="AF32" s="106" t="str">
        <f t="shared" si="24"/>
        <v/>
      </c>
      <c r="AG32" s="106" t="str">
        <f t="shared" si="25"/>
        <v/>
      </c>
      <c r="AH32" s="106" t="str">
        <f t="shared" si="26"/>
        <v/>
      </c>
      <c r="AI32" s="106" t="str">
        <f t="shared" si="27"/>
        <v/>
      </c>
      <c r="AJ32" s="106" t="str">
        <f t="shared" si="28"/>
        <v/>
      </c>
      <c r="AK32" s="106" t="str">
        <f t="shared" si="29"/>
        <v/>
      </c>
      <c r="AL32" s="106" t="str">
        <f t="shared" si="30"/>
        <v/>
      </c>
      <c r="AM32" s="106" t="str">
        <f t="shared" si="31"/>
        <v/>
      </c>
      <c r="AN32" s="106" t="str">
        <f t="shared" si="32"/>
        <v/>
      </c>
      <c r="AO32" s="106" t="str">
        <f t="shared" si="33"/>
        <v/>
      </c>
      <c r="AP32" s="106" t="str">
        <f t="shared" si="34"/>
        <v/>
      </c>
      <c r="AQ32" s="106" t="str">
        <f t="shared" si="35"/>
        <v/>
      </c>
      <c r="AR32" s="106" t="str">
        <f t="shared" si="36"/>
        <v/>
      </c>
      <c r="AS32" s="106" t="str">
        <f t="shared" si="37"/>
        <v/>
      </c>
      <c r="AT32" s="106" t="str">
        <f t="shared" si="38"/>
        <v/>
      </c>
      <c r="AU32" s="106" t="str">
        <f t="shared" si="39"/>
        <v/>
      </c>
      <c r="AV32" s="106" t="str">
        <f t="shared" si="40"/>
        <v/>
      </c>
      <c r="AW32" s="106" t="str">
        <f t="shared" si="41"/>
        <v/>
      </c>
      <c r="AX32" s="106" t="str">
        <f t="shared" si="42"/>
        <v/>
      </c>
      <c r="AY32" s="106" t="str">
        <f t="shared" si="43"/>
        <v/>
      </c>
      <c r="AZ32" s="106" t="str">
        <f t="shared" si="44"/>
        <v/>
      </c>
      <c r="BA32" s="106" t="str">
        <f t="shared" si="45"/>
        <v/>
      </c>
      <c r="BB32" s="106" t="str">
        <f t="shared" si="46"/>
        <v/>
      </c>
      <c r="BC32" s="106" t="str">
        <f t="shared" si="47"/>
        <v/>
      </c>
      <c r="BD32" s="106" t="str">
        <f t="shared" si="48"/>
        <v/>
      </c>
      <c r="BE32" s="106" t="str">
        <f t="shared" si="49"/>
        <v/>
      </c>
      <c r="BF32" s="106" t="str">
        <f t="shared" si="50"/>
        <v/>
      </c>
      <c r="BG32" s="106" t="str">
        <f t="shared" si="51"/>
        <v/>
      </c>
      <c r="BH32" s="107" t="str">
        <f t="shared" si="52"/>
        <v/>
      </c>
    </row>
    <row r="33" spans="1:60">
      <c r="A33" s="84"/>
      <c r="B33" s="85" t="s">
        <v>89</v>
      </c>
      <c r="C33" s="113">
        <f>H32+1</f>
        <v>28</v>
      </c>
      <c r="D33" s="115">
        <f>Project2_Duration*'3 - Projects'!F17</f>
        <v>0</v>
      </c>
      <c r="E33" s="115">
        <f t="shared" ref="E33:E35" si="57">IF(MOD(D33,1)=0.5,0.5,0)+E32</f>
        <v>0</v>
      </c>
      <c r="F33" s="115" t="str">
        <f t="shared" ref="F33:F35" si="58">IF(E33=E32,F32,IF(F32="U","D","U"))</f>
        <v>U</v>
      </c>
      <c r="G33" s="115">
        <f t="shared" si="56"/>
        <v>0</v>
      </c>
      <c r="H33" s="111">
        <f t="shared" si="0"/>
        <v>27</v>
      </c>
      <c r="I33" s="106" t="str">
        <f t="shared" si="1"/>
        <v/>
      </c>
      <c r="J33" s="106" t="str">
        <f t="shared" si="2"/>
        <v/>
      </c>
      <c r="K33" s="106" t="str">
        <f t="shared" si="3"/>
        <v/>
      </c>
      <c r="L33" s="106" t="str">
        <f t="shared" si="4"/>
        <v/>
      </c>
      <c r="M33" s="106" t="str">
        <f t="shared" si="5"/>
        <v/>
      </c>
      <c r="N33" s="106" t="str">
        <f t="shared" si="6"/>
        <v/>
      </c>
      <c r="O33" s="106" t="str">
        <f t="shared" si="7"/>
        <v/>
      </c>
      <c r="P33" s="106" t="str">
        <f t="shared" si="8"/>
        <v/>
      </c>
      <c r="Q33" s="106" t="str">
        <f t="shared" si="9"/>
        <v/>
      </c>
      <c r="R33" s="106" t="str">
        <f t="shared" si="10"/>
        <v/>
      </c>
      <c r="S33" s="106" t="str">
        <f t="shared" si="11"/>
        <v/>
      </c>
      <c r="T33" s="106" t="str">
        <f t="shared" si="12"/>
        <v/>
      </c>
      <c r="U33" s="106" t="str">
        <f t="shared" si="13"/>
        <v/>
      </c>
      <c r="V33" s="106" t="str">
        <f t="shared" si="14"/>
        <v/>
      </c>
      <c r="W33" s="106" t="str">
        <f t="shared" si="15"/>
        <v/>
      </c>
      <c r="X33" s="106" t="str">
        <f t="shared" si="16"/>
        <v/>
      </c>
      <c r="Y33" s="106" t="str">
        <f t="shared" si="17"/>
        <v/>
      </c>
      <c r="Z33" s="106" t="str">
        <f t="shared" si="18"/>
        <v/>
      </c>
      <c r="AA33" s="106" t="str">
        <f t="shared" si="19"/>
        <v/>
      </c>
      <c r="AB33" s="106" t="str">
        <f t="shared" si="20"/>
        <v/>
      </c>
      <c r="AC33" s="106" t="str">
        <f t="shared" si="21"/>
        <v/>
      </c>
      <c r="AD33" s="106" t="str">
        <f t="shared" si="22"/>
        <v/>
      </c>
      <c r="AE33" s="106" t="str">
        <f t="shared" si="23"/>
        <v/>
      </c>
      <c r="AF33" s="106" t="str">
        <f t="shared" si="24"/>
        <v/>
      </c>
      <c r="AG33" s="106" t="str">
        <f t="shared" si="25"/>
        <v/>
      </c>
      <c r="AH33" s="106" t="str">
        <f t="shared" si="26"/>
        <v/>
      </c>
      <c r="AI33" s="106" t="str">
        <f t="shared" si="27"/>
        <v/>
      </c>
      <c r="AJ33" s="106" t="str">
        <f t="shared" si="28"/>
        <v/>
      </c>
      <c r="AK33" s="106" t="str">
        <f t="shared" si="29"/>
        <v/>
      </c>
      <c r="AL33" s="106" t="str">
        <f t="shared" si="30"/>
        <v/>
      </c>
      <c r="AM33" s="106" t="str">
        <f t="shared" si="31"/>
        <v/>
      </c>
      <c r="AN33" s="106" t="str">
        <f t="shared" si="32"/>
        <v/>
      </c>
      <c r="AO33" s="106" t="str">
        <f t="shared" si="33"/>
        <v/>
      </c>
      <c r="AP33" s="106" t="str">
        <f t="shared" si="34"/>
        <v/>
      </c>
      <c r="AQ33" s="106" t="str">
        <f t="shared" si="35"/>
        <v/>
      </c>
      <c r="AR33" s="106" t="str">
        <f t="shared" si="36"/>
        <v/>
      </c>
      <c r="AS33" s="106" t="str">
        <f t="shared" si="37"/>
        <v/>
      </c>
      <c r="AT33" s="106" t="str">
        <f t="shared" si="38"/>
        <v/>
      </c>
      <c r="AU33" s="106" t="str">
        <f t="shared" si="39"/>
        <v/>
      </c>
      <c r="AV33" s="106" t="str">
        <f t="shared" si="40"/>
        <v/>
      </c>
      <c r="AW33" s="106" t="str">
        <f t="shared" si="41"/>
        <v/>
      </c>
      <c r="AX33" s="106" t="str">
        <f t="shared" si="42"/>
        <v/>
      </c>
      <c r="AY33" s="106" t="str">
        <f t="shared" si="43"/>
        <v/>
      </c>
      <c r="AZ33" s="106" t="str">
        <f t="shared" si="44"/>
        <v/>
      </c>
      <c r="BA33" s="106" t="str">
        <f t="shared" si="45"/>
        <v/>
      </c>
      <c r="BB33" s="106" t="str">
        <f t="shared" si="46"/>
        <v/>
      </c>
      <c r="BC33" s="106" t="str">
        <f t="shared" si="47"/>
        <v/>
      </c>
      <c r="BD33" s="106" t="str">
        <f t="shared" si="48"/>
        <v/>
      </c>
      <c r="BE33" s="106" t="str">
        <f t="shared" si="49"/>
        <v/>
      </c>
      <c r="BF33" s="106" t="str">
        <f t="shared" si="50"/>
        <v/>
      </c>
      <c r="BG33" s="106" t="str">
        <f t="shared" si="51"/>
        <v/>
      </c>
      <c r="BH33" s="107" t="str">
        <f t="shared" si="52"/>
        <v/>
      </c>
    </row>
    <row r="34" spans="1:60">
      <c r="A34" s="84"/>
      <c r="B34" s="85" t="s">
        <v>90</v>
      </c>
      <c r="C34" s="113">
        <f>H33+1</f>
        <v>28</v>
      </c>
      <c r="D34" s="115">
        <f>Project2_Duration*'3 - Projects'!F18</f>
        <v>0</v>
      </c>
      <c r="E34" s="115">
        <f t="shared" si="57"/>
        <v>0</v>
      </c>
      <c r="F34" s="115" t="str">
        <f t="shared" si="58"/>
        <v>U</v>
      </c>
      <c r="G34" s="115">
        <f t="shared" si="56"/>
        <v>0</v>
      </c>
      <c r="H34" s="111">
        <f t="shared" si="0"/>
        <v>27</v>
      </c>
      <c r="I34" s="106" t="str">
        <f t="shared" si="1"/>
        <v/>
      </c>
      <c r="J34" s="106" t="str">
        <f t="shared" si="2"/>
        <v/>
      </c>
      <c r="K34" s="106" t="str">
        <f t="shared" si="3"/>
        <v/>
      </c>
      <c r="L34" s="106" t="str">
        <f t="shared" si="4"/>
        <v/>
      </c>
      <c r="M34" s="106" t="str">
        <f t="shared" si="5"/>
        <v/>
      </c>
      <c r="N34" s="106" t="str">
        <f t="shared" si="6"/>
        <v/>
      </c>
      <c r="O34" s="106" t="str">
        <f t="shared" si="7"/>
        <v/>
      </c>
      <c r="P34" s="106" t="str">
        <f t="shared" si="8"/>
        <v/>
      </c>
      <c r="Q34" s="106" t="str">
        <f t="shared" si="9"/>
        <v/>
      </c>
      <c r="R34" s="106" t="str">
        <f t="shared" si="10"/>
        <v/>
      </c>
      <c r="S34" s="106" t="str">
        <f t="shared" si="11"/>
        <v/>
      </c>
      <c r="T34" s="106" t="str">
        <f t="shared" si="12"/>
        <v/>
      </c>
      <c r="U34" s="106" t="str">
        <f t="shared" si="13"/>
        <v/>
      </c>
      <c r="V34" s="106" t="str">
        <f t="shared" si="14"/>
        <v/>
      </c>
      <c r="W34" s="106" t="str">
        <f t="shared" si="15"/>
        <v/>
      </c>
      <c r="X34" s="106" t="str">
        <f t="shared" si="16"/>
        <v/>
      </c>
      <c r="Y34" s="106" t="str">
        <f t="shared" si="17"/>
        <v/>
      </c>
      <c r="Z34" s="106" t="str">
        <f t="shared" si="18"/>
        <v/>
      </c>
      <c r="AA34" s="106" t="str">
        <f t="shared" si="19"/>
        <v/>
      </c>
      <c r="AB34" s="106" t="str">
        <f t="shared" si="20"/>
        <v/>
      </c>
      <c r="AC34" s="106" t="str">
        <f t="shared" si="21"/>
        <v/>
      </c>
      <c r="AD34" s="106" t="str">
        <f t="shared" si="22"/>
        <v/>
      </c>
      <c r="AE34" s="106" t="str">
        <f t="shared" si="23"/>
        <v/>
      </c>
      <c r="AF34" s="106" t="str">
        <f t="shared" si="24"/>
        <v/>
      </c>
      <c r="AG34" s="106" t="str">
        <f t="shared" si="25"/>
        <v/>
      </c>
      <c r="AH34" s="106" t="str">
        <f t="shared" si="26"/>
        <v/>
      </c>
      <c r="AI34" s="106" t="str">
        <f t="shared" si="27"/>
        <v/>
      </c>
      <c r="AJ34" s="106" t="str">
        <f t="shared" si="28"/>
        <v/>
      </c>
      <c r="AK34" s="106" t="str">
        <f t="shared" si="29"/>
        <v/>
      </c>
      <c r="AL34" s="106" t="str">
        <f t="shared" si="30"/>
        <v/>
      </c>
      <c r="AM34" s="106" t="str">
        <f t="shared" si="31"/>
        <v/>
      </c>
      <c r="AN34" s="106" t="str">
        <f t="shared" si="32"/>
        <v/>
      </c>
      <c r="AO34" s="106" t="str">
        <f t="shared" si="33"/>
        <v/>
      </c>
      <c r="AP34" s="106" t="str">
        <f t="shared" si="34"/>
        <v/>
      </c>
      <c r="AQ34" s="106" t="str">
        <f t="shared" si="35"/>
        <v/>
      </c>
      <c r="AR34" s="106" t="str">
        <f t="shared" si="36"/>
        <v/>
      </c>
      <c r="AS34" s="106" t="str">
        <f t="shared" si="37"/>
        <v/>
      </c>
      <c r="AT34" s="106" t="str">
        <f t="shared" si="38"/>
        <v/>
      </c>
      <c r="AU34" s="106" t="str">
        <f t="shared" si="39"/>
        <v/>
      </c>
      <c r="AV34" s="106" t="str">
        <f t="shared" si="40"/>
        <v/>
      </c>
      <c r="AW34" s="106" t="str">
        <f t="shared" si="41"/>
        <v/>
      </c>
      <c r="AX34" s="106" t="str">
        <f t="shared" si="42"/>
        <v/>
      </c>
      <c r="AY34" s="106" t="str">
        <f t="shared" si="43"/>
        <v/>
      </c>
      <c r="AZ34" s="106" t="str">
        <f t="shared" si="44"/>
        <v/>
      </c>
      <c r="BA34" s="106" t="str">
        <f t="shared" si="45"/>
        <v/>
      </c>
      <c r="BB34" s="106" t="str">
        <f t="shared" si="46"/>
        <v/>
      </c>
      <c r="BC34" s="106" t="str">
        <f t="shared" si="47"/>
        <v/>
      </c>
      <c r="BD34" s="106" t="str">
        <f t="shared" si="48"/>
        <v/>
      </c>
      <c r="BE34" s="106" t="str">
        <f t="shared" si="49"/>
        <v/>
      </c>
      <c r="BF34" s="106" t="str">
        <f t="shared" si="50"/>
        <v/>
      </c>
      <c r="BG34" s="106" t="str">
        <f t="shared" si="51"/>
        <v/>
      </c>
      <c r="BH34" s="107" t="str">
        <f t="shared" si="52"/>
        <v/>
      </c>
    </row>
    <row r="35" spans="1:60">
      <c r="A35" s="87"/>
      <c r="B35" s="88" t="s">
        <v>91</v>
      </c>
      <c r="C35" s="114">
        <f>H34+1</f>
        <v>28</v>
      </c>
      <c r="D35" s="116">
        <f>Project2_Duration*'3 - Projects'!F19</f>
        <v>0</v>
      </c>
      <c r="E35" s="116">
        <f t="shared" si="57"/>
        <v>0</v>
      </c>
      <c r="F35" s="116" t="str">
        <f t="shared" si="58"/>
        <v>U</v>
      </c>
      <c r="G35" s="116">
        <f t="shared" si="56"/>
        <v>0</v>
      </c>
      <c r="H35" s="112">
        <f t="shared" si="0"/>
        <v>27</v>
      </c>
      <c r="I35" s="108" t="str">
        <f t="shared" si="1"/>
        <v/>
      </c>
      <c r="J35" s="108" t="str">
        <f t="shared" si="2"/>
        <v/>
      </c>
      <c r="K35" s="108" t="str">
        <f t="shared" si="3"/>
        <v/>
      </c>
      <c r="L35" s="108" t="str">
        <f t="shared" si="4"/>
        <v/>
      </c>
      <c r="M35" s="108" t="str">
        <f t="shared" si="5"/>
        <v/>
      </c>
      <c r="N35" s="108" t="str">
        <f t="shared" si="6"/>
        <v/>
      </c>
      <c r="O35" s="108" t="str">
        <f t="shared" si="7"/>
        <v/>
      </c>
      <c r="P35" s="108" t="str">
        <f t="shared" si="8"/>
        <v/>
      </c>
      <c r="Q35" s="108" t="str">
        <f t="shared" si="9"/>
        <v/>
      </c>
      <c r="R35" s="108" t="str">
        <f t="shared" si="10"/>
        <v/>
      </c>
      <c r="S35" s="108" t="str">
        <f t="shared" si="11"/>
        <v/>
      </c>
      <c r="T35" s="108" t="str">
        <f t="shared" si="12"/>
        <v/>
      </c>
      <c r="U35" s="108" t="str">
        <f t="shared" si="13"/>
        <v/>
      </c>
      <c r="V35" s="108" t="str">
        <f t="shared" si="14"/>
        <v/>
      </c>
      <c r="W35" s="108" t="str">
        <f t="shared" si="15"/>
        <v/>
      </c>
      <c r="X35" s="108" t="str">
        <f t="shared" si="16"/>
        <v/>
      </c>
      <c r="Y35" s="108" t="str">
        <f t="shared" si="17"/>
        <v/>
      </c>
      <c r="Z35" s="108" t="str">
        <f t="shared" si="18"/>
        <v/>
      </c>
      <c r="AA35" s="108" t="str">
        <f t="shared" si="19"/>
        <v/>
      </c>
      <c r="AB35" s="108" t="str">
        <f t="shared" si="20"/>
        <v/>
      </c>
      <c r="AC35" s="108" t="str">
        <f t="shared" si="21"/>
        <v/>
      </c>
      <c r="AD35" s="108" t="str">
        <f t="shared" si="22"/>
        <v/>
      </c>
      <c r="AE35" s="108" t="str">
        <f t="shared" si="23"/>
        <v/>
      </c>
      <c r="AF35" s="108" t="str">
        <f t="shared" si="24"/>
        <v/>
      </c>
      <c r="AG35" s="108" t="str">
        <f t="shared" si="25"/>
        <v/>
      </c>
      <c r="AH35" s="108" t="str">
        <f t="shared" si="26"/>
        <v/>
      </c>
      <c r="AI35" s="108" t="str">
        <f t="shared" si="27"/>
        <v/>
      </c>
      <c r="AJ35" s="108" t="str">
        <f t="shared" si="28"/>
        <v/>
      </c>
      <c r="AK35" s="108" t="str">
        <f t="shared" si="29"/>
        <v/>
      </c>
      <c r="AL35" s="108" t="str">
        <f t="shared" si="30"/>
        <v/>
      </c>
      <c r="AM35" s="108" t="str">
        <f t="shared" si="31"/>
        <v/>
      </c>
      <c r="AN35" s="108" t="str">
        <f t="shared" si="32"/>
        <v/>
      </c>
      <c r="AO35" s="108" t="str">
        <f t="shared" si="33"/>
        <v/>
      </c>
      <c r="AP35" s="108" t="str">
        <f t="shared" si="34"/>
        <v/>
      </c>
      <c r="AQ35" s="108" t="str">
        <f t="shared" si="35"/>
        <v/>
      </c>
      <c r="AR35" s="108" t="str">
        <f t="shared" si="36"/>
        <v/>
      </c>
      <c r="AS35" s="108" t="str">
        <f t="shared" si="37"/>
        <v/>
      </c>
      <c r="AT35" s="108" t="str">
        <f t="shared" si="38"/>
        <v/>
      </c>
      <c r="AU35" s="108" t="str">
        <f t="shared" si="39"/>
        <v/>
      </c>
      <c r="AV35" s="108" t="str">
        <f t="shared" si="40"/>
        <v/>
      </c>
      <c r="AW35" s="108" t="str">
        <f t="shared" si="41"/>
        <v/>
      </c>
      <c r="AX35" s="108" t="str">
        <f t="shared" si="42"/>
        <v/>
      </c>
      <c r="AY35" s="108" t="str">
        <f t="shared" si="43"/>
        <v/>
      </c>
      <c r="AZ35" s="108" t="str">
        <f t="shared" si="44"/>
        <v/>
      </c>
      <c r="BA35" s="108" t="str">
        <f t="shared" si="45"/>
        <v/>
      </c>
      <c r="BB35" s="108" t="str">
        <f t="shared" si="46"/>
        <v/>
      </c>
      <c r="BC35" s="108" t="str">
        <f t="shared" si="47"/>
        <v/>
      </c>
      <c r="BD35" s="108" t="str">
        <f t="shared" si="48"/>
        <v/>
      </c>
      <c r="BE35" s="108" t="str">
        <f t="shared" si="49"/>
        <v/>
      </c>
      <c r="BF35" s="108" t="str">
        <f t="shared" si="50"/>
        <v/>
      </c>
      <c r="BG35" s="108" t="str">
        <f t="shared" si="51"/>
        <v/>
      </c>
      <c r="BH35" s="109" t="str">
        <f t="shared" si="52"/>
        <v/>
      </c>
    </row>
    <row r="36" spans="1:60">
      <c r="A36" s="84" t="s">
        <v>41</v>
      </c>
      <c r="B36" s="85" t="s">
        <v>64</v>
      </c>
      <c r="C36" s="117">
        <f>Project3_Start</f>
        <v>18</v>
      </c>
      <c r="D36" s="118">
        <f>Project3_Duration*'3 - Projects'!F24</f>
        <v>0</v>
      </c>
      <c r="E36" s="118">
        <f>IF(MOD(D36,1)=0.5,0.5,0)</f>
        <v>0</v>
      </c>
      <c r="F36" s="118" t="str">
        <f>IF(D36&lt;=1.5,"U","D")</f>
        <v>U</v>
      </c>
      <c r="G36" s="118">
        <f>IF(MOD(D36,1)=0.5,IF(F36="U",ROUNDUP(D36,0),ROUNDDOWN(D36,0)),ROUND(D36,0))</f>
        <v>0</v>
      </c>
      <c r="H36" s="119">
        <f t="shared" si="0"/>
        <v>17</v>
      </c>
      <c r="I36" s="106" t="str">
        <f t="shared" si="1"/>
        <v/>
      </c>
      <c r="J36" s="106" t="str">
        <f t="shared" si="2"/>
        <v/>
      </c>
      <c r="K36" s="106" t="str">
        <f t="shared" si="3"/>
        <v/>
      </c>
      <c r="L36" s="106" t="str">
        <f t="shared" si="4"/>
        <v/>
      </c>
      <c r="M36" s="106" t="str">
        <f t="shared" si="5"/>
        <v/>
      </c>
      <c r="N36" s="106" t="str">
        <f t="shared" si="6"/>
        <v/>
      </c>
      <c r="O36" s="106" t="str">
        <f t="shared" si="7"/>
        <v/>
      </c>
      <c r="P36" s="106" t="str">
        <f t="shared" si="8"/>
        <v/>
      </c>
      <c r="Q36" s="106" t="str">
        <f t="shared" si="9"/>
        <v/>
      </c>
      <c r="R36" s="106" t="str">
        <f t="shared" si="10"/>
        <v/>
      </c>
      <c r="S36" s="106" t="str">
        <f t="shared" si="11"/>
        <v/>
      </c>
      <c r="T36" s="106" t="str">
        <f t="shared" si="12"/>
        <v/>
      </c>
      <c r="U36" s="106" t="str">
        <f t="shared" si="13"/>
        <v/>
      </c>
      <c r="V36" s="106" t="str">
        <f t="shared" si="14"/>
        <v/>
      </c>
      <c r="W36" s="106" t="str">
        <f t="shared" si="15"/>
        <v/>
      </c>
      <c r="X36" s="106" t="str">
        <f t="shared" si="16"/>
        <v/>
      </c>
      <c r="Y36" s="106" t="str">
        <f t="shared" si="17"/>
        <v/>
      </c>
      <c r="Z36" s="106" t="str">
        <f t="shared" si="18"/>
        <v/>
      </c>
      <c r="AA36" s="106" t="str">
        <f t="shared" si="19"/>
        <v/>
      </c>
      <c r="AB36" s="106" t="str">
        <f t="shared" si="20"/>
        <v/>
      </c>
      <c r="AC36" s="106" t="str">
        <f t="shared" si="21"/>
        <v/>
      </c>
      <c r="AD36" s="106" t="str">
        <f t="shared" si="22"/>
        <v/>
      </c>
      <c r="AE36" s="106" t="str">
        <f t="shared" si="23"/>
        <v/>
      </c>
      <c r="AF36" s="106" t="str">
        <f t="shared" si="24"/>
        <v/>
      </c>
      <c r="AG36" s="106" t="str">
        <f t="shared" si="25"/>
        <v/>
      </c>
      <c r="AH36" s="106" t="str">
        <f t="shared" si="26"/>
        <v/>
      </c>
      <c r="AI36" s="106" t="str">
        <f t="shared" si="27"/>
        <v/>
      </c>
      <c r="AJ36" s="106" t="str">
        <f t="shared" si="28"/>
        <v/>
      </c>
      <c r="AK36" s="106" t="str">
        <f t="shared" si="29"/>
        <v/>
      </c>
      <c r="AL36" s="106" t="str">
        <f t="shared" si="30"/>
        <v/>
      </c>
      <c r="AM36" s="106" t="str">
        <f t="shared" si="31"/>
        <v/>
      </c>
      <c r="AN36" s="106" t="str">
        <f t="shared" si="32"/>
        <v/>
      </c>
      <c r="AO36" s="106" t="str">
        <f t="shared" si="33"/>
        <v/>
      </c>
      <c r="AP36" s="106" t="str">
        <f t="shared" si="34"/>
        <v/>
      </c>
      <c r="AQ36" s="106" t="str">
        <f t="shared" si="35"/>
        <v/>
      </c>
      <c r="AR36" s="106" t="str">
        <f t="shared" si="36"/>
        <v/>
      </c>
      <c r="AS36" s="106" t="str">
        <f t="shared" si="37"/>
        <v/>
      </c>
      <c r="AT36" s="106" t="str">
        <f t="shared" si="38"/>
        <v/>
      </c>
      <c r="AU36" s="106" t="str">
        <f t="shared" si="39"/>
        <v/>
      </c>
      <c r="AV36" s="106" t="str">
        <f t="shared" si="40"/>
        <v/>
      </c>
      <c r="AW36" s="106" t="str">
        <f t="shared" si="41"/>
        <v/>
      </c>
      <c r="AX36" s="106" t="str">
        <f t="shared" si="42"/>
        <v/>
      </c>
      <c r="AY36" s="106" t="str">
        <f t="shared" si="43"/>
        <v/>
      </c>
      <c r="AZ36" s="106" t="str">
        <f t="shared" si="44"/>
        <v/>
      </c>
      <c r="BA36" s="106" t="str">
        <f t="shared" si="45"/>
        <v/>
      </c>
      <c r="BB36" s="106" t="str">
        <f t="shared" si="46"/>
        <v/>
      </c>
      <c r="BC36" s="106" t="str">
        <f t="shared" si="47"/>
        <v/>
      </c>
      <c r="BD36" s="106" t="str">
        <f t="shared" si="48"/>
        <v/>
      </c>
      <c r="BE36" s="106" t="str">
        <f t="shared" si="49"/>
        <v/>
      </c>
      <c r="BF36" s="106" t="str">
        <f t="shared" si="50"/>
        <v/>
      </c>
      <c r="BG36" s="106" t="str">
        <f t="shared" si="51"/>
        <v/>
      </c>
      <c r="BH36" s="107" t="str">
        <f t="shared" si="52"/>
        <v/>
      </c>
    </row>
    <row r="37" spans="1:60">
      <c r="A37" s="84"/>
      <c r="B37" s="85" t="s">
        <v>65</v>
      </c>
      <c r="C37" s="113">
        <f>H36+1</f>
        <v>18</v>
      </c>
      <c r="D37" s="115">
        <f>Project3_Duration*'3 - Projects'!F25</f>
        <v>0</v>
      </c>
      <c r="E37" s="115">
        <f>IF(MOD(D37,1)=0.5,0.5,0)+E36</f>
        <v>0</v>
      </c>
      <c r="F37" s="115" t="str">
        <f>IF(E37=E36,F36,IF(F36="U","D","U"))</f>
        <v>U</v>
      </c>
      <c r="G37" s="115">
        <f t="shared" si="56"/>
        <v>0</v>
      </c>
      <c r="H37" s="111">
        <f t="shared" si="0"/>
        <v>17</v>
      </c>
      <c r="I37" s="106" t="str">
        <f t="shared" si="1"/>
        <v/>
      </c>
      <c r="J37" s="106" t="str">
        <f t="shared" si="2"/>
        <v/>
      </c>
      <c r="K37" s="106" t="str">
        <f t="shared" si="3"/>
        <v/>
      </c>
      <c r="L37" s="106" t="str">
        <f t="shared" si="4"/>
        <v/>
      </c>
      <c r="M37" s="106" t="str">
        <f t="shared" si="5"/>
        <v/>
      </c>
      <c r="N37" s="106" t="str">
        <f t="shared" si="6"/>
        <v/>
      </c>
      <c r="O37" s="106" t="str">
        <f t="shared" si="7"/>
        <v/>
      </c>
      <c r="P37" s="106" t="str">
        <f t="shared" si="8"/>
        <v/>
      </c>
      <c r="Q37" s="106" t="str">
        <f t="shared" si="9"/>
        <v/>
      </c>
      <c r="R37" s="106" t="str">
        <f t="shared" si="10"/>
        <v/>
      </c>
      <c r="S37" s="106" t="str">
        <f t="shared" si="11"/>
        <v/>
      </c>
      <c r="T37" s="106" t="str">
        <f t="shared" si="12"/>
        <v/>
      </c>
      <c r="U37" s="106" t="str">
        <f t="shared" si="13"/>
        <v/>
      </c>
      <c r="V37" s="106" t="str">
        <f t="shared" si="14"/>
        <v/>
      </c>
      <c r="W37" s="106" t="str">
        <f t="shared" si="15"/>
        <v/>
      </c>
      <c r="X37" s="106" t="str">
        <f t="shared" si="16"/>
        <v/>
      </c>
      <c r="Y37" s="106" t="str">
        <f t="shared" si="17"/>
        <v/>
      </c>
      <c r="Z37" s="106" t="str">
        <f t="shared" si="18"/>
        <v/>
      </c>
      <c r="AA37" s="106" t="str">
        <f t="shared" si="19"/>
        <v/>
      </c>
      <c r="AB37" s="106" t="str">
        <f t="shared" si="20"/>
        <v/>
      </c>
      <c r="AC37" s="106" t="str">
        <f t="shared" si="21"/>
        <v/>
      </c>
      <c r="AD37" s="106" t="str">
        <f t="shared" si="22"/>
        <v/>
      </c>
      <c r="AE37" s="106" t="str">
        <f t="shared" si="23"/>
        <v/>
      </c>
      <c r="AF37" s="106" t="str">
        <f t="shared" si="24"/>
        <v/>
      </c>
      <c r="AG37" s="106" t="str">
        <f t="shared" si="25"/>
        <v/>
      </c>
      <c r="AH37" s="106" t="str">
        <f t="shared" si="26"/>
        <v/>
      </c>
      <c r="AI37" s="106" t="str">
        <f t="shared" si="27"/>
        <v/>
      </c>
      <c r="AJ37" s="106" t="str">
        <f t="shared" si="28"/>
        <v/>
      </c>
      <c r="AK37" s="106" t="str">
        <f t="shared" si="29"/>
        <v/>
      </c>
      <c r="AL37" s="106" t="str">
        <f t="shared" si="30"/>
        <v/>
      </c>
      <c r="AM37" s="106" t="str">
        <f t="shared" si="31"/>
        <v/>
      </c>
      <c r="AN37" s="106" t="str">
        <f t="shared" si="32"/>
        <v/>
      </c>
      <c r="AO37" s="106" t="str">
        <f t="shared" si="33"/>
        <v/>
      </c>
      <c r="AP37" s="106" t="str">
        <f t="shared" si="34"/>
        <v/>
      </c>
      <c r="AQ37" s="106" t="str">
        <f t="shared" si="35"/>
        <v/>
      </c>
      <c r="AR37" s="106" t="str">
        <f t="shared" si="36"/>
        <v/>
      </c>
      <c r="AS37" s="106" t="str">
        <f t="shared" si="37"/>
        <v/>
      </c>
      <c r="AT37" s="106" t="str">
        <f t="shared" si="38"/>
        <v/>
      </c>
      <c r="AU37" s="106" t="str">
        <f t="shared" si="39"/>
        <v/>
      </c>
      <c r="AV37" s="106" t="str">
        <f t="shared" si="40"/>
        <v/>
      </c>
      <c r="AW37" s="106" t="str">
        <f t="shared" si="41"/>
        <v/>
      </c>
      <c r="AX37" s="106" t="str">
        <f t="shared" si="42"/>
        <v/>
      </c>
      <c r="AY37" s="106" t="str">
        <f t="shared" si="43"/>
        <v/>
      </c>
      <c r="AZ37" s="106" t="str">
        <f t="shared" si="44"/>
        <v/>
      </c>
      <c r="BA37" s="106" t="str">
        <f t="shared" si="45"/>
        <v/>
      </c>
      <c r="BB37" s="106" t="str">
        <f t="shared" si="46"/>
        <v/>
      </c>
      <c r="BC37" s="106" t="str">
        <f t="shared" si="47"/>
        <v/>
      </c>
      <c r="BD37" s="106" t="str">
        <f t="shared" si="48"/>
        <v/>
      </c>
      <c r="BE37" s="106" t="str">
        <f t="shared" si="49"/>
        <v/>
      </c>
      <c r="BF37" s="106" t="str">
        <f t="shared" si="50"/>
        <v/>
      </c>
      <c r="BG37" s="106" t="str">
        <f t="shared" si="51"/>
        <v/>
      </c>
      <c r="BH37" s="107" t="str">
        <f t="shared" si="52"/>
        <v/>
      </c>
    </row>
    <row r="38" spans="1:60">
      <c r="A38" s="84"/>
      <c r="B38" s="85" t="s">
        <v>70</v>
      </c>
      <c r="C38" s="113">
        <f>H37+1</f>
        <v>18</v>
      </c>
      <c r="D38" s="115">
        <f>Project3_Duration*'3 - Projects'!F26</f>
        <v>0</v>
      </c>
      <c r="E38" s="115">
        <f t="shared" ref="E38:E40" si="59">IF(MOD(D38,1)=0.5,0.5,0)+E37</f>
        <v>0</v>
      </c>
      <c r="F38" s="115" t="str">
        <f t="shared" ref="F38:F40" si="60">IF(E38=E37,F37,IF(F37="U","D","U"))</f>
        <v>U</v>
      </c>
      <c r="G38" s="115">
        <f t="shared" si="56"/>
        <v>0</v>
      </c>
      <c r="H38" s="111">
        <f t="shared" si="0"/>
        <v>17</v>
      </c>
      <c r="I38" s="106" t="str">
        <f t="shared" si="1"/>
        <v/>
      </c>
      <c r="J38" s="106" t="str">
        <f t="shared" si="2"/>
        <v/>
      </c>
      <c r="K38" s="106" t="str">
        <f t="shared" si="3"/>
        <v/>
      </c>
      <c r="L38" s="106" t="str">
        <f t="shared" si="4"/>
        <v/>
      </c>
      <c r="M38" s="106" t="str">
        <f t="shared" si="5"/>
        <v/>
      </c>
      <c r="N38" s="106" t="str">
        <f t="shared" si="6"/>
        <v/>
      </c>
      <c r="O38" s="106" t="str">
        <f t="shared" si="7"/>
        <v/>
      </c>
      <c r="P38" s="106" t="str">
        <f t="shared" si="8"/>
        <v/>
      </c>
      <c r="Q38" s="106" t="str">
        <f t="shared" si="9"/>
        <v/>
      </c>
      <c r="R38" s="106" t="str">
        <f t="shared" si="10"/>
        <v/>
      </c>
      <c r="S38" s="106" t="str">
        <f t="shared" si="11"/>
        <v/>
      </c>
      <c r="T38" s="106" t="str">
        <f t="shared" si="12"/>
        <v/>
      </c>
      <c r="U38" s="106" t="str">
        <f t="shared" si="13"/>
        <v/>
      </c>
      <c r="V38" s="106" t="str">
        <f t="shared" si="14"/>
        <v/>
      </c>
      <c r="W38" s="106" t="str">
        <f t="shared" si="15"/>
        <v/>
      </c>
      <c r="X38" s="106" t="str">
        <f t="shared" si="16"/>
        <v/>
      </c>
      <c r="Y38" s="106" t="str">
        <f t="shared" si="17"/>
        <v/>
      </c>
      <c r="Z38" s="106" t="str">
        <f t="shared" si="18"/>
        <v/>
      </c>
      <c r="AA38" s="106" t="str">
        <f t="shared" si="19"/>
        <v/>
      </c>
      <c r="AB38" s="106" t="str">
        <f t="shared" si="20"/>
        <v/>
      </c>
      <c r="AC38" s="106" t="str">
        <f t="shared" si="21"/>
        <v/>
      </c>
      <c r="AD38" s="106" t="str">
        <f t="shared" si="22"/>
        <v/>
      </c>
      <c r="AE38" s="106" t="str">
        <f t="shared" si="23"/>
        <v/>
      </c>
      <c r="AF38" s="106" t="str">
        <f t="shared" si="24"/>
        <v/>
      </c>
      <c r="AG38" s="106" t="str">
        <f t="shared" si="25"/>
        <v/>
      </c>
      <c r="AH38" s="106" t="str">
        <f t="shared" si="26"/>
        <v/>
      </c>
      <c r="AI38" s="106" t="str">
        <f t="shared" si="27"/>
        <v/>
      </c>
      <c r="AJ38" s="106" t="str">
        <f t="shared" si="28"/>
        <v/>
      </c>
      <c r="AK38" s="106" t="str">
        <f t="shared" si="29"/>
        <v/>
      </c>
      <c r="AL38" s="106" t="str">
        <f t="shared" si="30"/>
        <v/>
      </c>
      <c r="AM38" s="106" t="str">
        <f t="shared" si="31"/>
        <v/>
      </c>
      <c r="AN38" s="106" t="str">
        <f t="shared" si="32"/>
        <v/>
      </c>
      <c r="AO38" s="106" t="str">
        <f t="shared" si="33"/>
        <v/>
      </c>
      <c r="AP38" s="106" t="str">
        <f t="shared" si="34"/>
        <v/>
      </c>
      <c r="AQ38" s="106" t="str">
        <f t="shared" si="35"/>
        <v/>
      </c>
      <c r="AR38" s="106" t="str">
        <f t="shared" si="36"/>
        <v/>
      </c>
      <c r="AS38" s="106" t="str">
        <f t="shared" si="37"/>
        <v/>
      </c>
      <c r="AT38" s="106" t="str">
        <f t="shared" si="38"/>
        <v/>
      </c>
      <c r="AU38" s="106" t="str">
        <f t="shared" si="39"/>
        <v/>
      </c>
      <c r="AV38" s="106" t="str">
        <f t="shared" si="40"/>
        <v/>
      </c>
      <c r="AW38" s="106" t="str">
        <f t="shared" si="41"/>
        <v/>
      </c>
      <c r="AX38" s="106" t="str">
        <f t="shared" si="42"/>
        <v/>
      </c>
      <c r="AY38" s="106" t="str">
        <f t="shared" si="43"/>
        <v/>
      </c>
      <c r="AZ38" s="106" t="str">
        <f t="shared" si="44"/>
        <v/>
      </c>
      <c r="BA38" s="106" t="str">
        <f t="shared" si="45"/>
        <v/>
      </c>
      <c r="BB38" s="106" t="str">
        <f t="shared" si="46"/>
        <v/>
      </c>
      <c r="BC38" s="106" t="str">
        <f t="shared" si="47"/>
        <v/>
      </c>
      <c r="BD38" s="106" t="str">
        <f t="shared" si="48"/>
        <v/>
      </c>
      <c r="BE38" s="106" t="str">
        <f t="shared" si="49"/>
        <v/>
      </c>
      <c r="BF38" s="106" t="str">
        <f t="shared" si="50"/>
        <v/>
      </c>
      <c r="BG38" s="106" t="str">
        <f t="shared" si="51"/>
        <v/>
      </c>
      <c r="BH38" s="107" t="str">
        <f t="shared" si="52"/>
        <v/>
      </c>
    </row>
    <row r="39" spans="1:60">
      <c r="A39" s="84"/>
      <c r="B39" s="85" t="s">
        <v>71</v>
      </c>
      <c r="C39" s="113">
        <f>H38+1</f>
        <v>18</v>
      </c>
      <c r="D39" s="115">
        <f>Project3_Duration*'3 - Projects'!F27</f>
        <v>0</v>
      </c>
      <c r="E39" s="115">
        <f t="shared" si="59"/>
        <v>0</v>
      </c>
      <c r="F39" s="115" t="str">
        <f t="shared" si="60"/>
        <v>U</v>
      </c>
      <c r="G39" s="115">
        <f t="shared" si="56"/>
        <v>0</v>
      </c>
      <c r="H39" s="111">
        <f t="shared" si="0"/>
        <v>17</v>
      </c>
      <c r="I39" s="106" t="str">
        <f t="shared" si="1"/>
        <v/>
      </c>
      <c r="J39" s="106" t="str">
        <f t="shared" si="2"/>
        <v/>
      </c>
      <c r="K39" s="106" t="str">
        <f t="shared" si="3"/>
        <v/>
      </c>
      <c r="L39" s="106" t="str">
        <f t="shared" si="4"/>
        <v/>
      </c>
      <c r="M39" s="106" t="str">
        <f t="shared" si="5"/>
        <v/>
      </c>
      <c r="N39" s="106" t="str">
        <f t="shared" si="6"/>
        <v/>
      </c>
      <c r="O39" s="106" t="str">
        <f t="shared" si="7"/>
        <v/>
      </c>
      <c r="P39" s="106" t="str">
        <f t="shared" si="8"/>
        <v/>
      </c>
      <c r="Q39" s="106" t="str">
        <f t="shared" si="9"/>
        <v/>
      </c>
      <c r="R39" s="106" t="str">
        <f t="shared" si="10"/>
        <v/>
      </c>
      <c r="S39" s="106" t="str">
        <f t="shared" si="11"/>
        <v/>
      </c>
      <c r="T39" s="106" t="str">
        <f t="shared" si="12"/>
        <v/>
      </c>
      <c r="U39" s="106" t="str">
        <f t="shared" si="13"/>
        <v/>
      </c>
      <c r="V39" s="106" t="str">
        <f t="shared" si="14"/>
        <v/>
      </c>
      <c r="W39" s="106" t="str">
        <f t="shared" si="15"/>
        <v/>
      </c>
      <c r="X39" s="106" t="str">
        <f t="shared" si="16"/>
        <v/>
      </c>
      <c r="Y39" s="106" t="str">
        <f t="shared" si="17"/>
        <v/>
      </c>
      <c r="Z39" s="106" t="str">
        <f t="shared" si="18"/>
        <v/>
      </c>
      <c r="AA39" s="106" t="str">
        <f t="shared" si="19"/>
        <v/>
      </c>
      <c r="AB39" s="106" t="str">
        <f t="shared" si="20"/>
        <v/>
      </c>
      <c r="AC39" s="106" t="str">
        <f t="shared" si="21"/>
        <v/>
      </c>
      <c r="AD39" s="106" t="str">
        <f t="shared" si="22"/>
        <v/>
      </c>
      <c r="AE39" s="106" t="str">
        <f t="shared" si="23"/>
        <v/>
      </c>
      <c r="AF39" s="106" t="str">
        <f t="shared" si="24"/>
        <v/>
      </c>
      <c r="AG39" s="106" t="str">
        <f t="shared" si="25"/>
        <v/>
      </c>
      <c r="AH39" s="106" t="str">
        <f t="shared" si="26"/>
        <v/>
      </c>
      <c r="AI39" s="106" t="str">
        <f t="shared" si="27"/>
        <v/>
      </c>
      <c r="AJ39" s="106" t="str">
        <f t="shared" si="28"/>
        <v/>
      </c>
      <c r="AK39" s="106" t="str">
        <f t="shared" si="29"/>
        <v/>
      </c>
      <c r="AL39" s="106" t="str">
        <f t="shared" si="30"/>
        <v/>
      </c>
      <c r="AM39" s="106" t="str">
        <f t="shared" si="31"/>
        <v/>
      </c>
      <c r="AN39" s="106" t="str">
        <f t="shared" si="32"/>
        <v/>
      </c>
      <c r="AO39" s="106" t="str">
        <f t="shared" si="33"/>
        <v/>
      </c>
      <c r="AP39" s="106" t="str">
        <f t="shared" si="34"/>
        <v/>
      </c>
      <c r="AQ39" s="106" t="str">
        <f t="shared" si="35"/>
        <v/>
      </c>
      <c r="AR39" s="106" t="str">
        <f t="shared" si="36"/>
        <v/>
      </c>
      <c r="AS39" s="106" t="str">
        <f t="shared" si="37"/>
        <v/>
      </c>
      <c r="AT39" s="106" t="str">
        <f t="shared" si="38"/>
        <v/>
      </c>
      <c r="AU39" s="106" t="str">
        <f t="shared" si="39"/>
        <v/>
      </c>
      <c r="AV39" s="106" t="str">
        <f t="shared" si="40"/>
        <v/>
      </c>
      <c r="AW39" s="106" t="str">
        <f t="shared" si="41"/>
        <v/>
      </c>
      <c r="AX39" s="106" t="str">
        <f t="shared" si="42"/>
        <v/>
      </c>
      <c r="AY39" s="106" t="str">
        <f t="shared" si="43"/>
        <v/>
      </c>
      <c r="AZ39" s="106" t="str">
        <f t="shared" si="44"/>
        <v/>
      </c>
      <c r="BA39" s="106" t="str">
        <f t="shared" si="45"/>
        <v/>
      </c>
      <c r="BB39" s="106" t="str">
        <f t="shared" si="46"/>
        <v/>
      </c>
      <c r="BC39" s="106" t="str">
        <f t="shared" si="47"/>
        <v/>
      </c>
      <c r="BD39" s="106" t="str">
        <f t="shared" si="48"/>
        <v/>
      </c>
      <c r="BE39" s="106" t="str">
        <f t="shared" si="49"/>
        <v/>
      </c>
      <c r="BF39" s="106" t="str">
        <f t="shared" si="50"/>
        <v/>
      </c>
      <c r="BG39" s="106" t="str">
        <f t="shared" si="51"/>
        <v/>
      </c>
      <c r="BH39" s="107" t="str">
        <f t="shared" si="52"/>
        <v/>
      </c>
    </row>
    <row r="40" spans="1:60">
      <c r="A40" s="87"/>
      <c r="B40" s="88" t="s">
        <v>72</v>
      </c>
      <c r="C40" s="114">
        <f>H39+1</f>
        <v>18</v>
      </c>
      <c r="D40" s="116">
        <f>Project3_Duration*'3 - Projects'!F28</f>
        <v>0</v>
      </c>
      <c r="E40" s="116">
        <f t="shared" si="59"/>
        <v>0</v>
      </c>
      <c r="F40" s="116" t="str">
        <f t="shared" si="60"/>
        <v>U</v>
      </c>
      <c r="G40" s="116">
        <f t="shared" si="56"/>
        <v>0</v>
      </c>
      <c r="H40" s="112">
        <f t="shared" si="0"/>
        <v>17</v>
      </c>
      <c r="I40" s="108" t="str">
        <f t="shared" si="1"/>
        <v/>
      </c>
      <c r="J40" s="108" t="str">
        <f t="shared" si="2"/>
        <v/>
      </c>
      <c r="K40" s="108" t="str">
        <f t="shared" si="3"/>
        <v/>
      </c>
      <c r="L40" s="108" t="str">
        <f t="shared" si="4"/>
        <v/>
      </c>
      <c r="M40" s="108" t="str">
        <f t="shared" si="5"/>
        <v/>
      </c>
      <c r="N40" s="108" t="str">
        <f t="shared" si="6"/>
        <v/>
      </c>
      <c r="O40" s="108" t="str">
        <f t="shared" si="7"/>
        <v/>
      </c>
      <c r="P40" s="108" t="str">
        <f t="shared" si="8"/>
        <v/>
      </c>
      <c r="Q40" s="108" t="str">
        <f t="shared" si="9"/>
        <v/>
      </c>
      <c r="R40" s="108" t="str">
        <f t="shared" si="10"/>
        <v/>
      </c>
      <c r="S40" s="108" t="str">
        <f t="shared" si="11"/>
        <v/>
      </c>
      <c r="T40" s="108" t="str">
        <f t="shared" si="12"/>
        <v/>
      </c>
      <c r="U40" s="108" t="str">
        <f t="shared" si="13"/>
        <v/>
      </c>
      <c r="V40" s="108" t="str">
        <f t="shared" si="14"/>
        <v/>
      </c>
      <c r="W40" s="108" t="str">
        <f t="shared" si="15"/>
        <v/>
      </c>
      <c r="X40" s="108" t="str">
        <f t="shared" si="16"/>
        <v/>
      </c>
      <c r="Y40" s="108" t="str">
        <f t="shared" si="17"/>
        <v/>
      </c>
      <c r="Z40" s="108" t="str">
        <f t="shared" si="18"/>
        <v/>
      </c>
      <c r="AA40" s="108" t="str">
        <f t="shared" si="19"/>
        <v/>
      </c>
      <c r="AB40" s="108" t="str">
        <f t="shared" si="20"/>
        <v/>
      </c>
      <c r="AC40" s="108" t="str">
        <f t="shared" si="21"/>
        <v/>
      </c>
      <c r="AD40" s="108" t="str">
        <f t="shared" si="22"/>
        <v/>
      </c>
      <c r="AE40" s="108" t="str">
        <f t="shared" si="23"/>
        <v/>
      </c>
      <c r="AF40" s="108" t="str">
        <f t="shared" si="24"/>
        <v/>
      </c>
      <c r="AG40" s="108" t="str">
        <f t="shared" si="25"/>
        <v/>
      </c>
      <c r="AH40" s="108" t="str">
        <f t="shared" si="26"/>
        <v/>
      </c>
      <c r="AI40" s="108" t="str">
        <f t="shared" si="27"/>
        <v/>
      </c>
      <c r="AJ40" s="108" t="str">
        <f t="shared" si="28"/>
        <v/>
      </c>
      <c r="AK40" s="108" t="str">
        <f t="shared" si="29"/>
        <v/>
      </c>
      <c r="AL40" s="108" t="str">
        <f t="shared" si="30"/>
        <v/>
      </c>
      <c r="AM40" s="108" t="str">
        <f t="shared" si="31"/>
        <v/>
      </c>
      <c r="AN40" s="108" t="str">
        <f t="shared" si="32"/>
        <v/>
      </c>
      <c r="AO40" s="108" t="str">
        <f t="shared" si="33"/>
        <v/>
      </c>
      <c r="AP40" s="108" t="str">
        <f t="shared" si="34"/>
        <v/>
      </c>
      <c r="AQ40" s="108" t="str">
        <f t="shared" si="35"/>
        <v/>
      </c>
      <c r="AR40" s="108" t="str">
        <f t="shared" si="36"/>
        <v/>
      </c>
      <c r="AS40" s="108" t="str">
        <f t="shared" si="37"/>
        <v/>
      </c>
      <c r="AT40" s="108" t="str">
        <f t="shared" si="38"/>
        <v/>
      </c>
      <c r="AU40" s="108" t="str">
        <f t="shared" si="39"/>
        <v/>
      </c>
      <c r="AV40" s="108" t="str">
        <f t="shared" si="40"/>
        <v/>
      </c>
      <c r="AW40" s="108" t="str">
        <f t="shared" si="41"/>
        <v/>
      </c>
      <c r="AX40" s="108" t="str">
        <f t="shared" si="42"/>
        <v/>
      </c>
      <c r="AY40" s="108" t="str">
        <f t="shared" si="43"/>
        <v/>
      </c>
      <c r="AZ40" s="108" t="str">
        <f t="shared" si="44"/>
        <v/>
      </c>
      <c r="BA40" s="108" t="str">
        <f t="shared" si="45"/>
        <v/>
      </c>
      <c r="BB40" s="108" t="str">
        <f t="shared" si="46"/>
        <v/>
      </c>
      <c r="BC40" s="108" t="str">
        <f t="shared" si="47"/>
        <v/>
      </c>
      <c r="BD40" s="108" t="str">
        <f t="shared" si="48"/>
        <v/>
      </c>
      <c r="BE40" s="108" t="str">
        <f t="shared" si="49"/>
        <v/>
      </c>
      <c r="BF40" s="108" t="str">
        <f t="shared" si="50"/>
        <v/>
      </c>
      <c r="BG40" s="108" t="str">
        <f t="shared" si="51"/>
        <v/>
      </c>
      <c r="BH40" s="109" t="str">
        <f t="shared" si="52"/>
        <v/>
      </c>
    </row>
    <row r="41" spans="1:60">
      <c r="A41" s="84" t="s">
        <v>109</v>
      </c>
      <c r="B41" s="85" t="s">
        <v>64</v>
      </c>
      <c r="C41" s="117">
        <f>Project4_Start</f>
        <v>1</v>
      </c>
      <c r="D41" s="118">
        <f>Project4_Duration*'3 - Projects'!F34</f>
        <v>0</v>
      </c>
      <c r="E41" s="118">
        <f>IF(MOD(D41,1)=0.5,0.5,0)</f>
        <v>0</v>
      </c>
      <c r="F41" s="118" t="str">
        <f>IF(D41&lt;=1.5,"U","D")</f>
        <v>U</v>
      </c>
      <c r="G41" s="118">
        <f>IF(MOD(D41,1)=0.5,IF(F41="U",ROUNDUP(D41,0),ROUNDDOWN(D41,0)),ROUND(D41,0))</f>
        <v>0</v>
      </c>
      <c r="H41" s="119">
        <f t="shared" si="0"/>
        <v>0</v>
      </c>
      <c r="I41" s="106" t="str">
        <f t="shared" si="1"/>
        <v/>
      </c>
      <c r="J41" s="106" t="str">
        <f t="shared" si="2"/>
        <v/>
      </c>
      <c r="K41" s="106" t="str">
        <f t="shared" si="3"/>
        <v/>
      </c>
      <c r="L41" s="106" t="str">
        <f t="shared" si="4"/>
        <v/>
      </c>
      <c r="M41" s="106" t="str">
        <f t="shared" si="5"/>
        <v/>
      </c>
      <c r="N41" s="106" t="str">
        <f t="shared" si="6"/>
        <v/>
      </c>
      <c r="O41" s="106" t="str">
        <f t="shared" si="7"/>
        <v/>
      </c>
      <c r="P41" s="106" t="str">
        <f t="shared" si="8"/>
        <v/>
      </c>
      <c r="Q41" s="106" t="str">
        <f t="shared" si="9"/>
        <v/>
      </c>
      <c r="R41" s="106" t="str">
        <f t="shared" si="10"/>
        <v/>
      </c>
      <c r="S41" s="106" t="str">
        <f t="shared" si="11"/>
        <v/>
      </c>
      <c r="T41" s="106" t="str">
        <f t="shared" si="12"/>
        <v/>
      </c>
      <c r="U41" s="106" t="str">
        <f t="shared" si="13"/>
        <v/>
      </c>
      <c r="V41" s="106" t="str">
        <f t="shared" si="14"/>
        <v/>
      </c>
      <c r="W41" s="106" t="str">
        <f t="shared" si="15"/>
        <v/>
      </c>
      <c r="X41" s="106" t="str">
        <f t="shared" si="16"/>
        <v/>
      </c>
      <c r="Y41" s="106" t="str">
        <f t="shared" si="17"/>
        <v/>
      </c>
      <c r="Z41" s="106" t="str">
        <f t="shared" si="18"/>
        <v/>
      </c>
      <c r="AA41" s="106" t="str">
        <f t="shared" si="19"/>
        <v/>
      </c>
      <c r="AB41" s="106" t="str">
        <f t="shared" si="20"/>
        <v/>
      </c>
      <c r="AC41" s="106" t="str">
        <f t="shared" si="21"/>
        <v/>
      </c>
      <c r="AD41" s="106" t="str">
        <f t="shared" si="22"/>
        <v/>
      </c>
      <c r="AE41" s="106" t="str">
        <f t="shared" si="23"/>
        <v/>
      </c>
      <c r="AF41" s="106" t="str">
        <f t="shared" si="24"/>
        <v/>
      </c>
      <c r="AG41" s="106" t="str">
        <f t="shared" si="25"/>
        <v/>
      </c>
      <c r="AH41" s="106" t="str">
        <f t="shared" si="26"/>
        <v/>
      </c>
      <c r="AI41" s="106" t="str">
        <f t="shared" si="27"/>
        <v/>
      </c>
      <c r="AJ41" s="106" t="str">
        <f t="shared" si="28"/>
        <v/>
      </c>
      <c r="AK41" s="106" t="str">
        <f t="shared" si="29"/>
        <v/>
      </c>
      <c r="AL41" s="106" t="str">
        <f t="shared" si="30"/>
        <v/>
      </c>
      <c r="AM41" s="106" t="str">
        <f t="shared" si="31"/>
        <v/>
      </c>
      <c r="AN41" s="106" t="str">
        <f t="shared" si="32"/>
        <v/>
      </c>
      <c r="AO41" s="106" t="str">
        <f t="shared" si="33"/>
        <v/>
      </c>
      <c r="AP41" s="106" t="str">
        <f t="shared" si="34"/>
        <v/>
      </c>
      <c r="AQ41" s="106" t="str">
        <f t="shared" si="35"/>
        <v/>
      </c>
      <c r="AR41" s="106" t="str">
        <f t="shared" si="36"/>
        <v/>
      </c>
      <c r="AS41" s="106" t="str">
        <f t="shared" si="37"/>
        <v/>
      </c>
      <c r="AT41" s="106" t="str">
        <f t="shared" si="38"/>
        <v/>
      </c>
      <c r="AU41" s="106" t="str">
        <f t="shared" si="39"/>
        <v/>
      </c>
      <c r="AV41" s="106" t="str">
        <f t="shared" si="40"/>
        <v/>
      </c>
      <c r="AW41" s="106" t="str">
        <f t="shared" si="41"/>
        <v/>
      </c>
      <c r="AX41" s="106" t="str">
        <f t="shared" si="42"/>
        <v/>
      </c>
      <c r="AY41" s="106" t="str">
        <f t="shared" si="43"/>
        <v/>
      </c>
      <c r="AZ41" s="106" t="str">
        <f t="shared" si="44"/>
        <v/>
      </c>
      <c r="BA41" s="106" t="str">
        <f t="shared" si="45"/>
        <v/>
      </c>
      <c r="BB41" s="106" t="str">
        <f t="shared" si="46"/>
        <v/>
      </c>
      <c r="BC41" s="106" t="str">
        <f t="shared" si="47"/>
        <v/>
      </c>
      <c r="BD41" s="106" t="str">
        <f t="shared" si="48"/>
        <v/>
      </c>
      <c r="BE41" s="106" t="str">
        <f t="shared" si="49"/>
        <v/>
      </c>
      <c r="BF41" s="106" t="str">
        <f t="shared" si="50"/>
        <v/>
      </c>
      <c r="BG41" s="106" t="str">
        <f t="shared" si="51"/>
        <v/>
      </c>
      <c r="BH41" s="107" t="str">
        <f t="shared" si="52"/>
        <v/>
      </c>
    </row>
    <row r="42" spans="1:60">
      <c r="A42" s="84"/>
      <c r="B42" s="85" t="s">
        <v>65</v>
      </c>
      <c r="C42" s="113">
        <f>H41+1</f>
        <v>1</v>
      </c>
      <c r="D42" s="115">
        <f>Project4_Duration*'3 - Projects'!F35</f>
        <v>0</v>
      </c>
      <c r="E42" s="115">
        <f>IF(MOD(D42,1)=0.5,0.5,0)+E41</f>
        <v>0</v>
      </c>
      <c r="F42" s="115" t="str">
        <f>IF(E42=E41,F41,IF(F41="U","D","U"))</f>
        <v>U</v>
      </c>
      <c r="G42" s="115">
        <f t="shared" ref="G42:G45" si="61">IF(MOD(D42,1)=0.5,IF(F42="U",ROUNDUP(D42,0),ROUNDDOWN(D42,0)),ROUND(D42,0))</f>
        <v>0</v>
      </c>
      <c r="H42" s="111">
        <f t="shared" si="0"/>
        <v>0</v>
      </c>
      <c r="I42" s="106" t="str">
        <f t="shared" si="1"/>
        <v/>
      </c>
      <c r="J42" s="106" t="str">
        <f t="shared" si="2"/>
        <v/>
      </c>
      <c r="K42" s="106" t="str">
        <f t="shared" si="3"/>
        <v/>
      </c>
      <c r="L42" s="106" t="str">
        <f t="shared" si="4"/>
        <v/>
      </c>
      <c r="M42" s="106" t="str">
        <f t="shared" si="5"/>
        <v/>
      </c>
      <c r="N42" s="106" t="str">
        <f t="shared" si="6"/>
        <v/>
      </c>
      <c r="O42" s="106" t="str">
        <f t="shared" si="7"/>
        <v/>
      </c>
      <c r="P42" s="106" t="str">
        <f t="shared" si="8"/>
        <v/>
      </c>
      <c r="Q42" s="106" t="str">
        <f t="shared" si="9"/>
        <v/>
      </c>
      <c r="R42" s="106" t="str">
        <f t="shared" si="10"/>
        <v/>
      </c>
      <c r="S42" s="106" t="str">
        <f t="shared" si="11"/>
        <v/>
      </c>
      <c r="T42" s="106" t="str">
        <f t="shared" si="12"/>
        <v/>
      </c>
      <c r="U42" s="106" t="str">
        <f t="shared" si="13"/>
        <v/>
      </c>
      <c r="V42" s="106" t="str">
        <f t="shared" si="14"/>
        <v/>
      </c>
      <c r="W42" s="106" t="str">
        <f t="shared" si="15"/>
        <v/>
      </c>
      <c r="X42" s="106" t="str">
        <f t="shared" si="16"/>
        <v/>
      </c>
      <c r="Y42" s="106" t="str">
        <f t="shared" si="17"/>
        <v/>
      </c>
      <c r="Z42" s="106" t="str">
        <f t="shared" si="18"/>
        <v/>
      </c>
      <c r="AA42" s="106" t="str">
        <f t="shared" si="19"/>
        <v/>
      </c>
      <c r="AB42" s="106" t="str">
        <f t="shared" si="20"/>
        <v/>
      </c>
      <c r="AC42" s="106" t="str">
        <f t="shared" si="21"/>
        <v/>
      </c>
      <c r="AD42" s="106" t="str">
        <f t="shared" si="22"/>
        <v/>
      </c>
      <c r="AE42" s="106" t="str">
        <f t="shared" si="23"/>
        <v/>
      </c>
      <c r="AF42" s="106" t="str">
        <f t="shared" si="24"/>
        <v/>
      </c>
      <c r="AG42" s="106" t="str">
        <f t="shared" si="25"/>
        <v/>
      </c>
      <c r="AH42" s="106" t="str">
        <f t="shared" si="26"/>
        <v/>
      </c>
      <c r="AI42" s="106" t="str">
        <f t="shared" si="27"/>
        <v/>
      </c>
      <c r="AJ42" s="106" t="str">
        <f t="shared" si="28"/>
        <v/>
      </c>
      <c r="AK42" s="106" t="str">
        <f t="shared" si="29"/>
        <v/>
      </c>
      <c r="AL42" s="106" t="str">
        <f t="shared" si="30"/>
        <v/>
      </c>
      <c r="AM42" s="106" t="str">
        <f t="shared" si="31"/>
        <v/>
      </c>
      <c r="AN42" s="106" t="str">
        <f t="shared" si="32"/>
        <v/>
      </c>
      <c r="AO42" s="106" t="str">
        <f t="shared" si="33"/>
        <v/>
      </c>
      <c r="AP42" s="106" t="str">
        <f t="shared" si="34"/>
        <v/>
      </c>
      <c r="AQ42" s="106" t="str">
        <f t="shared" si="35"/>
        <v/>
      </c>
      <c r="AR42" s="106" t="str">
        <f t="shared" si="36"/>
        <v/>
      </c>
      <c r="AS42" s="106" t="str">
        <f t="shared" si="37"/>
        <v/>
      </c>
      <c r="AT42" s="106" t="str">
        <f t="shared" si="38"/>
        <v/>
      </c>
      <c r="AU42" s="106" t="str">
        <f t="shared" si="39"/>
        <v/>
      </c>
      <c r="AV42" s="106" t="str">
        <f t="shared" si="40"/>
        <v/>
      </c>
      <c r="AW42" s="106" t="str">
        <f t="shared" si="41"/>
        <v/>
      </c>
      <c r="AX42" s="106" t="str">
        <f t="shared" si="42"/>
        <v/>
      </c>
      <c r="AY42" s="106" t="str">
        <f t="shared" si="43"/>
        <v/>
      </c>
      <c r="AZ42" s="106" t="str">
        <f t="shared" si="44"/>
        <v/>
      </c>
      <c r="BA42" s="106" t="str">
        <f t="shared" si="45"/>
        <v/>
      </c>
      <c r="BB42" s="106" t="str">
        <f t="shared" si="46"/>
        <v/>
      </c>
      <c r="BC42" s="106" t="str">
        <f t="shared" si="47"/>
        <v/>
      </c>
      <c r="BD42" s="106" t="str">
        <f t="shared" si="48"/>
        <v/>
      </c>
      <c r="BE42" s="106" t="str">
        <f t="shared" si="49"/>
        <v/>
      </c>
      <c r="BF42" s="106" t="str">
        <f t="shared" si="50"/>
        <v/>
      </c>
      <c r="BG42" s="106" t="str">
        <f t="shared" si="51"/>
        <v/>
      </c>
      <c r="BH42" s="107" t="str">
        <f t="shared" si="52"/>
        <v/>
      </c>
    </row>
    <row r="43" spans="1:60">
      <c r="A43" s="84"/>
      <c r="B43" s="85" t="s">
        <v>70</v>
      </c>
      <c r="C43" s="113">
        <f>H42+1</f>
        <v>1</v>
      </c>
      <c r="D43" s="115">
        <f>Project4_Duration*'3 - Projects'!F36</f>
        <v>0</v>
      </c>
      <c r="E43" s="115">
        <f t="shared" ref="E43:E45" si="62">IF(MOD(D43,1)=0.5,0.5,0)+E42</f>
        <v>0</v>
      </c>
      <c r="F43" s="115" t="str">
        <f t="shared" ref="F43:F45" si="63">IF(E43=E42,F42,IF(F42="U","D","U"))</f>
        <v>U</v>
      </c>
      <c r="G43" s="115">
        <f t="shared" si="61"/>
        <v>0</v>
      </c>
      <c r="H43" s="111">
        <f t="shared" si="0"/>
        <v>0</v>
      </c>
      <c r="I43" s="106" t="str">
        <f t="shared" si="1"/>
        <v/>
      </c>
      <c r="J43" s="106" t="str">
        <f t="shared" si="2"/>
        <v/>
      </c>
      <c r="K43" s="106" t="str">
        <f t="shared" si="3"/>
        <v/>
      </c>
      <c r="L43" s="106" t="str">
        <f t="shared" si="4"/>
        <v/>
      </c>
      <c r="M43" s="106" t="str">
        <f t="shared" si="5"/>
        <v/>
      </c>
      <c r="N43" s="106" t="str">
        <f t="shared" si="6"/>
        <v/>
      </c>
      <c r="O43" s="106" t="str">
        <f t="shared" si="7"/>
        <v/>
      </c>
      <c r="P43" s="106" t="str">
        <f t="shared" si="8"/>
        <v/>
      </c>
      <c r="Q43" s="106" t="str">
        <f t="shared" si="9"/>
        <v/>
      </c>
      <c r="R43" s="106" t="str">
        <f t="shared" si="10"/>
        <v/>
      </c>
      <c r="S43" s="106" t="str">
        <f t="shared" si="11"/>
        <v/>
      </c>
      <c r="T43" s="106" t="str">
        <f t="shared" si="12"/>
        <v/>
      </c>
      <c r="U43" s="106" t="str">
        <f t="shared" si="13"/>
        <v/>
      </c>
      <c r="V43" s="106" t="str">
        <f t="shared" si="14"/>
        <v/>
      </c>
      <c r="W43" s="106" t="str">
        <f t="shared" si="15"/>
        <v/>
      </c>
      <c r="X43" s="106" t="str">
        <f t="shared" si="16"/>
        <v/>
      </c>
      <c r="Y43" s="106" t="str">
        <f t="shared" si="17"/>
        <v/>
      </c>
      <c r="Z43" s="106" t="str">
        <f t="shared" si="18"/>
        <v/>
      </c>
      <c r="AA43" s="106" t="str">
        <f t="shared" si="19"/>
        <v/>
      </c>
      <c r="AB43" s="106" t="str">
        <f t="shared" si="20"/>
        <v/>
      </c>
      <c r="AC43" s="106" t="str">
        <f t="shared" si="21"/>
        <v/>
      </c>
      <c r="AD43" s="106" t="str">
        <f t="shared" si="22"/>
        <v/>
      </c>
      <c r="AE43" s="106" t="str">
        <f t="shared" si="23"/>
        <v/>
      </c>
      <c r="AF43" s="106" t="str">
        <f t="shared" si="24"/>
        <v/>
      </c>
      <c r="AG43" s="106" t="str">
        <f t="shared" si="25"/>
        <v/>
      </c>
      <c r="AH43" s="106" t="str">
        <f t="shared" si="26"/>
        <v/>
      </c>
      <c r="AI43" s="106" t="str">
        <f t="shared" si="27"/>
        <v/>
      </c>
      <c r="AJ43" s="106" t="str">
        <f t="shared" si="28"/>
        <v/>
      </c>
      <c r="AK43" s="106" t="str">
        <f t="shared" si="29"/>
        <v/>
      </c>
      <c r="AL43" s="106" t="str">
        <f t="shared" si="30"/>
        <v/>
      </c>
      <c r="AM43" s="106" t="str">
        <f t="shared" si="31"/>
        <v/>
      </c>
      <c r="AN43" s="106" t="str">
        <f t="shared" si="32"/>
        <v/>
      </c>
      <c r="AO43" s="106" t="str">
        <f t="shared" si="33"/>
        <v/>
      </c>
      <c r="AP43" s="106" t="str">
        <f t="shared" si="34"/>
        <v/>
      </c>
      <c r="AQ43" s="106" t="str">
        <f t="shared" si="35"/>
        <v/>
      </c>
      <c r="AR43" s="106" t="str">
        <f t="shared" si="36"/>
        <v/>
      </c>
      <c r="AS43" s="106" t="str">
        <f t="shared" si="37"/>
        <v/>
      </c>
      <c r="AT43" s="106" t="str">
        <f t="shared" si="38"/>
        <v/>
      </c>
      <c r="AU43" s="106" t="str">
        <f t="shared" si="39"/>
        <v/>
      </c>
      <c r="AV43" s="106" t="str">
        <f t="shared" si="40"/>
        <v/>
      </c>
      <c r="AW43" s="106" t="str">
        <f t="shared" si="41"/>
        <v/>
      </c>
      <c r="AX43" s="106" t="str">
        <f t="shared" si="42"/>
        <v/>
      </c>
      <c r="AY43" s="106" t="str">
        <f t="shared" si="43"/>
        <v/>
      </c>
      <c r="AZ43" s="106" t="str">
        <f t="shared" si="44"/>
        <v/>
      </c>
      <c r="BA43" s="106" t="str">
        <f t="shared" si="45"/>
        <v/>
      </c>
      <c r="BB43" s="106" t="str">
        <f t="shared" si="46"/>
        <v/>
      </c>
      <c r="BC43" s="106" t="str">
        <f t="shared" si="47"/>
        <v/>
      </c>
      <c r="BD43" s="106" t="str">
        <f t="shared" si="48"/>
        <v/>
      </c>
      <c r="BE43" s="106" t="str">
        <f t="shared" si="49"/>
        <v/>
      </c>
      <c r="BF43" s="106" t="str">
        <f t="shared" si="50"/>
        <v/>
      </c>
      <c r="BG43" s="106" t="str">
        <f t="shared" si="51"/>
        <v/>
      </c>
      <c r="BH43" s="107" t="str">
        <f t="shared" si="52"/>
        <v/>
      </c>
    </row>
    <row r="44" spans="1:60">
      <c r="A44" s="84"/>
      <c r="B44" s="85" t="s">
        <v>71</v>
      </c>
      <c r="C44" s="113">
        <f>H43+1</f>
        <v>1</v>
      </c>
      <c r="D44" s="115">
        <f>Project4_Duration*'3 - Projects'!F37</f>
        <v>0</v>
      </c>
      <c r="E44" s="115">
        <f t="shared" si="62"/>
        <v>0</v>
      </c>
      <c r="F44" s="115" t="str">
        <f t="shared" si="63"/>
        <v>U</v>
      </c>
      <c r="G44" s="115">
        <f t="shared" si="61"/>
        <v>0</v>
      </c>
      <c r="H44" s="111">
        <f t="shared" si="0"/>
        <v>0</v>
      </c>
      <c r="I44" s="106" t="str">
        <f t="shared" si="1"/>
        <v/>
      </c>
      <c r="J44" s="106" t="str">
        <f t="shared" si="2"/>
        <v/>
      </c>
      <c r="K44" s="106" t="str">
        <f t="shared" si="3"/>
        <v/>
      </c>
      <c r="L44" s="106" t="str">
        <f t="shared" si="4"/>
        <v/>
      </c>
      <c r="M44" s="106" t="str">
        <f t="shared" si="5"/>
        <v/>
      </c>
      <c r="N44" s="106" t="str">
        <f t="shared" si="6"/>
        <v/>
      </c>
      <c r="O44" s="106" t="str">
        <f t="shared" si="7"/>
        <v/>
      </c>
      <c r="P44" s="106" t="str">
        <f t="shared" si="8"/>
        <v/>
      </c>
      <c r="Q44" s="106" t="str">
        <f t="shared" si="9"/>
        <v/>
      </c>
      <c r="R44" s="106" t="str">
        <f t="shared" si="10"/>
        <v/>
      </c>
      <c r="S44" s="106" t="str">
        <f t="shared" si="11"/>
        <v/>
      </c>
      <c r="T44" s="106" t="str">
        <f t="shared" si="12"/>
        <v/>
      </c>
      <c r="U44" s="106" t="str">
        <f t="shared" si="13"/>
        <v/>
      </c>
      <c r="V44" s="106" t="str">
        <f t="shared" si="14"/>
        <v/>
      </c>
      <c r="W44" s="106" t="str">
        <f t="shared" si="15"/>
        <v/>
      </c>
      <c r="X44" s="106" t="str">
        <f t="shared" si="16"/>
        <v/>
      </c>
      <c r="Y44" s="106" t="str">
        <f t="shared" si="17"/>
        <v/>
      </c>
      <c r="Z44" s="106" t="str">
        <f t="shared" si="18"/>
        <v/>
      </c>
      <c r="AA44" s="106" t="str">
        <f t="shared" si="19"/>
        <v/>
      </c>
      <c r="AB44" s="106" t="str">
        <f t="shared" si="20"/>
        <v/>
      </c>
      <c r="AC44" s="106" t="str">
        <f t="shared" si="21"/>
        <v/>
      </c>
      <c r="AD44" s="106" t="str">
        <f t="shared" si="22"/>
        <v/>
      </c>
      <c r="AE44" s="106" t="str">
        <f t="shared" si="23"/>
        <v/>
      </c>
      <c r="AF44" s="106" t="str">
        <f t="shared" si="24"/>
        <v/>
      </c>
      <c r="AG44" s="106" t="str">
        <f t="shared" si="25"/>
        <v/>
      </c>
      <c r="AH44" s="106" t="str">
        <f t="shared" si="26"/>
        <v/>
      </c>
      <c r="AI44" s="106" t="str">
        <f t="shared" si="27"/>
        <v/>
      </c>
      <c r="AJ44" s="106" t="str">
        <f t="shared" si="28"/>
        <v/>
      </c>
      <c r="AK44" s="106" t="str">
        <f t="shared" si="29"/>
        <v/>
      </c>
      <c r="AL44" s="106" t="str">
        <f t="shared" si="30"/>
        <v/>
      </c>
      <c r="AM44" s="106" t="str">
        <f t="shared" si="31"/>
        <v/>
      </c>
      <c r="AN44" s="106" t="str">
        <f t="shared" si="32"/>
        <v/>
      </c>
      <c r="AO44" s="106" t="str">
        <f t="shared" si="33"/>
        <v/>
      </c>
      <c r="AP44" s="106" t="str">
        <f t="shared" si="34"/>
        <v/>
      </c>
      <c r="AQ44" s="106" t="str">
        <f t="shared" si="35"/>
        <v/>
      </c>
      <c r="AR44" s="106" t="str">
        <f t="shared" si="36"/>
        <v/>
      </c>
      <c r="AS44" s="106" t="str">
        <f t="shared" si="37"/>
        <v/>
      </c>
      <c r="AT44" s="106" t="str">
        <f t="shared" si="38"/>
        <v/>
      </c>
      <c r="AU44" s="106" t="str">
        <f t="shared" si="39"/>
        <v/>
      </c>
      <c r="AV44" s="106" t="str">
        <f t="shared" si="40"/>
        <v/>
      </c>
      <c r="AW44" s="106" t="str">
        <f t="shared" si="41"/>
        <v/>
      </c>
      <c r="AX44" s="106" t="str">
        <f t="shared" si="42"/>
        <v/>
      </c>
      <c r="AY44" s="106" t="str">
        <f t="shared" si="43"/>
        <v/>
      </c>
      <c r="AZ44" s="106" t="str">
        <f t="shared" si="44"/>
        <v/>
      </c>
      <c r="BA44" s="106" t="str">
        <f t="shared" si="45"/>
        <v/>
      </c>
      <c r="BB44" s="106" t="str">
        <f t="shared" si="46"/>
        <v/>
      </c>
      <c r="BC44" s="106" t="str">
        <f t="shared" si="47"/>
        <v/>
      </c>
      <c r="BD44" s="106" t="str">
        <f t="shared" si="48"/>
        <v/>
      </c>
      <c r="BE44" s="106" t="str">
        <f t="shared" si="49"/>
        <v/>
      </c>
      <c r="BF44" s="106" t="str">
        <f t="shared" si="50"/>
        <v/>
      </c>
      <c r="BG44" s="106" t="str">
        <f t="shared" si="51"/>
        <v/>
      </c>
      <c r="BH44" s="107" t="str">
        <f t="shared" si="52"/>
        <v/>
      </c>
    </row>
    <row r="45" spans="1:60">
      <c r="A45" s="87"/>
      <c r="B45" s="88" t="s">
        <v>72</v>
      </c>
      <c r="C45" s="114">
        <f>H44+1</f>
        <v>1</v>
      </c>
      <c r="D45" s="116">
        <f>Project4_Duration*'3 - Projects'!F38</f>
        <v>0</v>
      </c>
      <c r="E45" s="116">
        <f t="shared" si="62"/>
        <v>0</v>
      </c>
      <c r="F45" s="116" t="str">
        <f t="shared" si="63"/>
        <v>U</v>
      </c>
      <c r="G45" s="116">
        <f t="shared" si="61"/>
        <v>0</v>
      </c>
      <c r="H45" s="112">
        <f t="shared" si="0"/>
        <v>0</v>
      </c>
      <c r="I45" s="108" t="str">
        <f t="shared" si="1"/>
        <v/>
      </c>
      <c r="J45" s="108" t="str">
        <f t="shared" si="2"/>
        <v/>
      </c>
      <c r="K45" s="108" t="str">
        <f t="shared" si="3"/>
        <v/>
      </c>
      <c r="L45" s="108" t="str">
        <f t="shared" si="4"/>
        <v/>
      </c>
      <c r="M45" s="108" t="str">
        <f t="shared" si="5"/>
        <v/>
      </c>
      <c r="N45" s="108" t="str">
        <f t="shared" si="6"/>
        <v/>
      </c>
      <c r="O45" s="108" t="str">
        <f t="shared" si="7"/>
        <v/>
      </c>
      <c r="P45" s="108" t="str">
        <f t="shared" si="8"/>
        <v/>
      </c>
      <c r="Q45" s="108" t="str">
        <f t="shared" si="9"/>
        <v/>
      </c>
      <c r="R45" s="108" t="str">
        <f t="shared" si="10"/>
        <v/>
      </c>
      <c r="S45" s="108" t="str">
        <f t="shared" si="11"/>
        <v/>
      </c>
      <c r="T45" s="108" t="str">
        <f t="shared" si="12"/>
        <v/>
      </c>
      <c r="U45" s="108" t="str">
        <f t="shared" si="13"/>
        <v/>
      </c>
      <c r="V45" s="108" t="str">
        <f t="shared" si="14"/>
        <v/>
      </c>
      <c r="W45" s="108" t="str">
        <f t="shared" si="15"/>
        <v/>
      </c>
      <c r="X45" s="108" t="str">
        <f t="shared" si="16"/>
        <v/>
      </c>
      <c r="Y45" s="108" t="str">
        <f t="shared" si="17"/>
        <v/>
      </c>
      <c r="Z45" s="108" t="str">
        <f t="shared" si="18"/>
        <v/>
      </c>
      <c r="AA45" s="108" t="str">
        <f t="shared" si="19"/>
        <v/>
      </c>
      <c r="AB45" s="108" t="str">
        <f t="shared" si="20"/>
        <v/>
      </c>
      <c r="AC45" s="108" t="str">
        <f t="shared" si="21"/>
        <v/>
      </c>
      <c r="AD45" s="108" t="str">
        <f t="shared" si="22"/>
        <v/>
      </c>
      <c r="AE45" s="108" t="str">
        <f t="shared" si="23"/>
        <v/>
      </c>
      <c r="AF45" s="108" t="str">
        <f t="shared" si="24"/>
        <v/>
      </c>
      <c r="AG45" s="108" t="str">
        <f t="shared" si="25"/>
        <v/>
      </c>
      <c r="AH45" s="108" t="str">
        <f t="shared" si="26"/>
        <v/>
      </c>
      <c r="AI45" s="108" t="str">
        <f t="shared" si="27"/>
        <v/>
      </c>
      <c r="AJ45" s="108" t="str">
        <f t="shared" si="28"/>
        <v/>
      </c>
      <c r="AK45" s="108" t="str">
        <f t="shared" si="29"/>
        <v/>
      </c>
      <c r="AL45" s="108" t="str">
        <f t="shared" si="30"/>
        <v/>
      </c>
      <c r="AM45" s="108" t="str">
        <f t="shared" si="31"/>
        <v/>
      </c>
      <c r="AN45" s="108" t="str">
        <f t="shared" si="32"/>
        <v/>
      </c>
      <c r="AO45" s="108" t="str">
        <f t="shared" si="33"/>
        <v/>
      </c>
      <c r="AP45" s="108" t="str">
        <f t="shared" si="34"/>
        <v/>
      </c>
      <c r="AQ45" s="108" t="str">
        <f t="shared" si="35"/>
        <v/>
      </c>
      <c r="AR45" s="108" t="str">
        <f t="shared" si="36"/>
        <v/>
      </c>
      <c r="AS45" s="108" t="str">
        <f t="shared" si="37"/>
        <v/>
      </c>
      <c r="AT45" s="108" t="str">
        <f t="shared" si="38"/>
        <v/>
      </c>
      <c r="AU45" s="108" t="str">
        <f t="shared" si="39"/>
        <v/>
      </c>
      <c r="AV45" s="108" t="str">
        <f t="shared" si="40"/>
        <v/>
      </c>
      <c r="AW45" s="108" t="str">
        <f t="shared" si="41"/>
        <v/>
      </c>
      <c r="AX45" s="108" t="str">
        <f t="shared" si="42"/>
        <v/>
      </c>
      <c r="AY45" s="108" t="str">
        <f t="shared" si="43"/>
        <v/>
      </c>
      <c r="AZ45" s="108" t="str">
        <f t="shared" si="44"/>
        <v/>
      </c>
      <c r="BA45" s="108" t="str">
        <f t="shared" si="45"/>
        <v/>
      </c>
      <c r="BB45" s="108" t="str">
        <f t="shared" si="46"/>
        <v/>
      </c>
      <c r="BC45" s="108" t="str">
        <f t="shared" si="47"/>
        <v/>
      </c>
      <c r="BD45" s="108" t="str">
        <f t="shared" si="48"/>
        <v/>
      </c>
      <c r="BE45" s="108" t="str">
        <f t="shared" si="49"/>
        <v/>
      </c>
      <c r="BF45" s="108" t="str">
        <f t="shared" si="50"/>
        <v/>
      </c>
      <c r="BG45" s="108" t="str">
        <f t="shared" si="51"/>
        <v/>
      </c>
      <c r="BH45" s="109" t="str">
        <f t="shared" si="52"/>
        <v/>
      </c>
    </row>
    <row r="46" spans="1:60">
      <c r="A46" s="84" t="s">
        <v>110</v>
      </c>
      <c r="B46" s="85" t="s">
        <v>64</v>
      </c>
      <c r="C46" s="117">
        <f>Project5_Start</f>
        <v>1</v>
      </c>
      <c r="D46" s="118">
        <f>Project4_Duration*'3 - Projects'!F44</f>
        <v>0</v>
      </c>
      <c r="E46" s="118">
        <f>IF(MOD(D46,1)=0.5,0.5,0)</f>
        <v>0</v>
      </c>
      <c r="F46" s="118" t="str">
        <f>IF(D46&lt;=1.5,"U","D")</f>
        <v>U</v>
      </c>
      <c r="G46" s="118">
        <f>IF(MOD(D46,1)=0.5,IF(F46="U",ROUNDUP(D46,0),ROUNDDOWN(D46,0)),ROUND(D46,0))</f>
        <v>0</v>
      </c>
      <c r="H46" s="119">
        <f t="shared" si="0"/>
        <v>0</v>
      </c>
      <c r="I46" s="106" t="str">
        <f t="shared" si="1"/>
        <v/>
      </c>
      <c r="J46" s="106" t="str">
        <f t="shared" si="2"/>
        <v/>
      </c>
      <c r="K46" s="106" t="str">
        <f t="shared" si="3"/>
        <v/>
      </c>
      <c r="L46" s="106" t="str">
        <f t="shared" si="4"/>
        <v/>
      </c>
      <c r="M46" s="106" t="str">
        <f t="shared" si="5"/>
        <v/>
      </c>
      <c r="N46" s="106" t="str">
        <f t="shared" si="6"/>
        <v/>
      </c>
      <c r="O46" s="106" t="str">
        <f t="shared" si="7"/>
        <v/>
      </c>
      <c r="P46" s="106" t="str">
        <f t="shared" si="8"/>
        <v/>
      </c>
      <c r="Q46" s="106" t="str">
        <f t="shared" si="9"/>
        <v/>
      </c>
      <c r="R46" s="106" t="str">
        <f t="shared" si="10"/>
        <v/>
      </c>
      <c r="S46" s="106" t="str">
        <f t="shared" si="11"/>
        <v/>
      </c>
      <c r="T46" s="106" t="str">
        <f t="shared" si="12"/>
        <v/>
      </c>
      <c r="U46" s="106" t="str">
        <f t="shared" si="13"/>
        <v/>
      </c>
      <c r="V46" s="106" t="str">
        <f t="shared" si="14"/>
        <v/>
      </c>
      <c r="W46" s="106" t="str">
        <f t="shared" si="15"/>
        <v/>
      </c>
      <c r="X46" s="106" t="str">
        <f t="shared" si="16"/>
        <v/>
      </c>
      <c r="Y46" s="106" t="str">
        <f t="shared" si="17"/>
        <v/>
      </c>
      <c r="Z46" s="106" t="str">
        <f t="shared" si="18"/>
        <v/>
      </c>
      <c r="AA46" s="106" t="str">
        <f t="shared" si="19"/>
        <v/>
      </c>
      <c r="AB46" s="106" t="str">
        <f t="shared" si="20"/>
        <v/>
      </c>
      <c r="AC46" s="106" t="str">
        <f t="shared" si="21"/>
        <v/>
      </c>
      <c r="AD46" s="106" t="str">
        <f t="shared" si="22"/>
        <v/>
      </c>
      <c r="AE46" s="106" t="str">
        <f t="shared" si="23"/>
        <v/>
      </c>
      <c r="AF46" s="106" t="str">
        <f t="shared" si="24"/>
        <v/>
      </c>
      <c r="AG46" s="106" t="str">
        <f t="shared" si="25"/>
        <v/>
      </c>
      <c r="AH46" s="106" t="str">
        <f t="shared" si="26"/>
        <v/>
      </c>
      <c r="AI46" s="106" t="str">
        <f t="shared" si="27"/>
        <v/>
      </c>
      <c r="AJ46" s="106" t="str">
        <f t="shared" si="28"/>
        <v/>
      </c>
      <c r="AK46" s="106" t="str">
        <f t="shared" si="29"/>
        <v/>
      </c>
      <c r="AL46" s="106" t="str">
        <f t="shared" si="30"/>
        <v/>
      </c>
      <c r="AM46" s="106" t="str">
        <f t="shared" si="31"/>
        <v/>
      </c>
      <c r="AN46" s="106" t="str">
        <f t="shared" si="32"/>
        <v/>
      </c>
      <c r="AO46" s="106" t="str">
        <f t="shared" si="33"/>
        <v/>
      </c>
      <c r="AP46" s="106" t="str">
        <f t="shared" si="34"/>
        <v/>
      </c>
      <c r="AQ46" s="106" t="str">
        <f t="shared" si="35"/>
        <v/>
      </c>
      <c r="AR46" s="106" t="str">
        <f t="shared" si="36"/>
        <v/>
      </c>
      <c r="AS46" s="106" t="str">
        <f t="shared" si="37"/>
        <v/>
      </c>
      <c r="AT46" s="106" t="str">
        <f t="shared" si="38"/>
        <v/>
      </c>
      <c r="AU46" s="106" t="str">
        <f t="shared" si="39"/>
        <v/>
      </c>
      <c r="AV46" s="106" t="str">
        <f t="shared" si="40"/>
        <v/>
      </c>
      <c r="AW46" s="106" t="str">
        <f t="shared" si="41"/>
        <v/>
      </c>
      <c r="AX46" s="106" t="str">
        <f t="shared" si="42"/>
        <v/>
      </c>
      <c r="AY46" s="106" t="str">
        <f t="shared" si="43"/>
        <v/>
      </c>
      <c r="AZ46" s="106" t="str">
        <f t="shared" si="44"/>
        <v/>
      </c>
      <c r="BA46" s="106" t="str">
        <f t="shared" si="45"/>
        <v/>
      </c>
      <c r="BB46" s="106" t="str">
        <f t="shared" si="46"/>
        <v/>
      </c>
      <c r="BC46" s="106" t="str">
        <f t="shared" si="47"/>
        <v/>
      </c>
      <c r="BD46" s="106" t="str">
        <f t="shared" si="48"/>
        <v/>
      </c>
      <c r="BE46" s="106" t="str">
        <f t="shared" si="49"/>
        <v/>
      </c>
      <c r="BF46" s="106" t="str">
        <f t="shared" si="50"/>
        <v/>
      </c>
      <c r="BG46" s="106" t="str">
        <f t="shared" si="51"/>
        <v/>
      </c>
      <c r="BH46" s="107" t="str">
        <f t="shared" si="52"/>
        <v/>
      </c>
    </row>
    <row r="47" spans="1:60">
      <c r="A47" s="84"/>
      <c r="B47" s="85" t="s">
        <v>65</v>
      </c>
      <c r="C47" s="113">
        <f>H46+1</f>
        <v>1</v>
      </c>
      <c r="D47" s="115">
        <f>Project4_Duration*'3 - Projects'!F45</f>
        <v>0</v>
      </c>
      <c r="E47" s="115">
        <f>IF(MOD(D47,1)=0.5,0.5,0)+E46</f>
        <v>0</v>
      </c>
      <c r="F47" s="115" t="str">
        <f>IF(E47=E46,F46,IF(F46="U","D","U"))</f>
        <v>U</v>
      </c>
      <c r="G47" s="115">
        <f t="shared" ref="G47:G50" si="64">IF(MOD(D47,1)=0.5,IF(F47="U",ROUNDUP(D47,0),ROUNDDOWN(D47,0)),ROUND(D47,0))</f>
        <v>0</v>
      </c>
      <c r="H47" s="111">
        <f t="shared" si="0"/>
        <v>0</v>
      </c>
      <c r="I47" s="106" t="str">
        <f t="shared" si="1"/>
        <v/>
      </c>
      <c r="J47" s="106" t="str">
        <f t="shared" si="2"/>
        <v/>
      </c>
      <c r="K47" s="106" t="str">
        <f t="shared" si="3"/>
        <v/>
      </c>
      <c r="L47" s="106" t="str">
        <f t="shared" si="4"/>
        <v/>
      </c>
      <c r="M47" s="106" t="str">
        <f t="shared" si="5"/>
        <v/>
      </c>
      <c r="N47" s="106" t="str">
        <f t="shared" si="6"/>
        <v/>
      </c>
      <c r="O47" s="106" t="str">
        <f t="shared" si="7"/>
        <v/>
      </c>
      <c r="P47" s="106" t="str">
        <f t="shared" si="8"/>
        <v/>
      </c>
      <c r="Q47" s="106" t="str">
        <f t="shared" si="9"/>
        <v/>
      </c>
      <c r="R47" s="106" t="str">
        <f t="shared" si="10"/>
        <v/>
      </c>
      <c r="S47" s="106" t="str">
        <f t="shared" si="11"/>
        <v/>
      </c>
      <c r="T47" s="106" t="str">
        <f t="shared" si="12"/>
        <v/>
      </c>
      <c r="U47" s="106" t="str">
        <f t="shared" si="13"/>
        <v/>
      </c>
      <c r="V47" s="106" t="str">
        <f t="shared" si="14"/>
        <v/>
      </c>
      <c r="W47" s="106" t="str">
        <f t="shared" si="15"/>
        <v/>
      </c>
      <c r="X47" s="106" t="str">
        <f t="shared" si="16"/>
        <v/>
      </c>
      <c r="Y47" s="106" t="str">
        <f t="shared" si="17"/>
        <v/>
      </c>
      <c r="Z47" s="106" t="str">
        <f t="shared" si="18"/>
        <v/>
      </c>
      <c r="AA47" s="106" t="str">
        <f t="shared" si="19"/>
        <v/>
      </c>
      <c r="AB47" s="106" t="str">
        <f t="shared" si="20"/>
        <v/>
      </c>
      <c r="AC47" s="106" t="str">
        <f t="shared" si="21"/>
        <v/>
      </c>
      <c r="AD47" s="106" t="str">
        <f t="shared" si="22"/>
        <v/>
      </c>
      <c r="AE47" s="106" t="str">
        <f t="shared" si="23"/>
        <v/>
      </c>
      <c r="AF47" s="106" t="str">
        <f t="shared" si="24"/>
        <v/>
      </c>
      <c r="AG47" s="106" t="str">
        <f t="shared" si="25"/>
        <v/>
      </c>
      <c r="AH47" s="106" t="str">
        <f t="shared" si="26"/>
        <v/>
      </c>
      <c r="AI47" s="106" t="str">
        <f t="shared" si="27"/>
        <v/>
      </c>
      <c r="AJ47" s="106" t="str">
        <f t="shared" si="28"/>
        <v/>
      </c>
      <c r="AK47" s="106" t="str">
        <f t="shared" si="29"/>
        <v/>
      </c>
      <c r="AL47" s="106" t="str">
        <f t="shared" si="30"/>
        <v/>
      </c>
      <c r="AM47" s="106" t="str">
        <f t="shared" si="31"/>
        <v/>
      </c>
      <c r="AN47" s="106" t="str">
        <f t="shared" si="32"/>
        <v/>
      </c>
      <c r="AO47" s="106" t="str">
        <f t="shared" si="33"/>
        <v/>
      </c>
      <c r="AP47" s="106" t="str">
        <f t="shared" si="34"/>
        <v/>
      </c>
      <c r="AQ47" s="106" t="str">
        <f t="shared" si="35"/>
        <v/>
      </c>
      <c r="AR47" s="106" t="str">
        <f t="shared" si="36"/>
        <v/>
      </c>
      <c r="AS47" s="106" t="str">
        <f t="shared" si="37"/>
        <v/>
      </c>
      <c r="AT47" s="106" t="str">
        <f t="shared" si="38"/>
        <v/>
      </c>
      <c r="AU47" s="106" t="str">
        <f t="shared" si="39"/>
        <v/>
      </c>
      <c r="AV47" s="106" t="str">
        <f t="shared" si="40"/>
        <v/>
      </c>
      <c r="AW47" s="106" t="str">
        <f t="shared" si="41"/>
        <v/>
      </c>
      <c r="AX47" s="106" t="str">
        <f t="shared" si="42"/>
        <v/>
      </c>
      <c r="AY47" s="106" t="str">
        <f t="shared" si="43"/>
        <v/>
      </c>
      <c r="AZ47" s="106" t="str">
        <f t="shared" si="44"/>
        <v/>
      </c>
      <c r="BA47" s="106" t="str">
        <f t="shared" si="45"/>
        <v/>
      </c>
      <c r="BB47" s="106" t="str">
        <f t="shared" si="46"/>
        <v/>
      </c>
      <c r="BC47" s="106" t="str">
        <f t="shared" si="47"/>
        <v/>
      </c>
      <c r="BD47" s="106" t="str">
        <f t="shared" si="48"/>
        <v/>
      </c>
      <c r="BE47" s="106" t="str">
        <f t="shared" si="49"/>
        <v/>
      </c>
      <c r="BF47" s="106" t="str">
        <f t="shared" si="50"/>
        <v/>
      </c>
      <c r="BG47" s="106" t="str">
        <f t="shared" si="51"/>
        <v/>
      </c>
      <c r="BH47" s="107" t="str">
        <f t="shared" si="52"/>
        <v/>
      </c>
    </row>
    <row r="48" spans="1:60">
      <c r="A48" s="84"/>
      <c r="B48" s="85" t="s">
        <v>70</v>
      </c>
      <c r="C48" s="113">
        <f>H47+1</f>
        <v>1</v>
      </c>
      <c r="D48" s="115">
        <f>Project5_Duration*'3 - Projects'!F46</f>
        <v>0</v>
      </c>
      <c r="E48" s="115">
        <f t="shared" ref="E48:E50" si="65">IF(MOD(D48,1)=0.5,0.5,0)+E47</f>
        <v>0</v>
      </c>
      <c r="F48" s="115" t="str">
        <f t="shared" ref="F48:F50" si="66">IF(E48=E47,F47,IF(F47="U","D","U"))</f>
        <v>U</v>
      </c>
      <c r="G48" s="115">
        <f t="shared" si="64"/>
        <v>0</v>
      </c>
      <c r="H48" s="111">
        <f t="shared" si="0"/>
        <v>0</v>
      </c>
      <c r="I48" s="106" t="str">
        <f t="shared" si="1"/>
        <v/>
      </c>
      <c r="J48" s="106" t="str">
        <f t="shared" si="2"/>
        <v/>
      </c>
      <c r="K48" s="106" t="str">
        <f t="shared" si="3"/>
        <v/>
      </c>
      <c r="L48" s="106" t="str">
        <f t="shared" si="4"/>
        <v/>
      </c>
      <c r="M48" s="106" t="str">
        <f t="shared" si="5"/>
        <v/>
      </c>
      <c r="N48" s="106" t="str">
        <f t="shared" si="6"/>
        <v/>
      </c>
      <c r="O48" s="106" t="str">
        <f t="shared" si="7"/>
        <v/>
      </c>
      <c r="P48" s="106" t="str">
        <f t="shared" si="8"/>
        <v/>
      </c>
      <c r="Q48" s="106" t="str">
        <f t="shared" si="9"/>
        <v/>
      </c>
      <c r="R48" s="106" t="str">
        <f t="shared" si="10"/>
        <v/>
      </c>
      <c r="S48" s="106" t="str">
        <f t="shared" si="11"/>
        <v/>
      </c>
      <c r="T48" s="106" t="str">
        <f t="shared" si="12"/>
        <v/>
      </c>
      <c r="U48" s="106" t="str">
        <f t="shared" si="13"/>
        <v/>
      </c>
      <c r="V48" s="106" t="str">
        <f t="shared" si="14"/>
        <v/>
      </c>
      <c r="W48" s="106" t="str">
        <f t="shared" si="15"/>
        <v/>
      </c>
      <c r="X48" s="106" t="str">
        <f t="shared" si="16"/>
        <v/>
      </c>
      <c r="Y48" s="106" t="str">
        <f t="shared" si="17"/>
        <v/>
      </c>
      <c r="Z48" s="106" t="str">
        <f t="shared" si="18"/>
        <v/>
      </c>
      <c r="AA48" s="106" t="str">
        <f t="shared" si="19"/>
        <v/>
      </c>
      <c r="AB48" s="106" t="str">
        <f t="shared" si="20"/>
        <v/>
      </c>
      <c r="AC48" s="106" t="str">
        <f t="shared" si="21"/>
        <v/>
      </c>
      <c r="AD48" s="106" t="str">
        <f t="shared" si="22"/>
        <v/>
      </c>
      <c r="AE48" s="106" t="str">
        <f t="shared" si="23"/>
        <v/>
      </c>
      <c r="AF48" s="106" t="str">
        <f t="shared" si="24"/>
        <v/>
      </c>
      <c r="AG48" s="106" t="str">
        <f t="shared" si="25"/>
        <v/>
      </c>
      <c r="AH48" s="106" t="str">
        <f t="shared" si="26"/>
        <v/>
      </c>
      <c r="AI48" s="106" t="str">
        <f t="shared" si="27"/>
        <v/>
      </c>
      <c r="AJ48" s="106" t="str">
        <f t="shared" si="28"/>
        <v/>
      </c>
      <c r="AK48" s="106" t="str">
        <f t="shared" si="29"/>
        <v/>
      </c>
      <c r="AL48" s="106" t="str">
        <f t="shared" si="30"/>
        <v/>
      </c>
      <c r="AM48" s="106" t="str">
        <f t="shared" si="31"/>
        <v/>
      </c>
      <c r="AN48" s="106" t="str">
        <f t="shared" si="32"/>
        <v/>
      </c>
      <c r="AO48" s="106" t="str">
        <f t="shared" si="33"/>
        <v/>
      </c>
      <c r="AP48" s="106" t="str">
        <f t="shared" si="34"/>
        <v/>
      </c>
      <c r="AQ48" s="106" t="str">
        <f t="shared" si="35"/>
        <v/>
      </c>
      <c r="AR48" s="106" t="str">
        <f t="shared" si="36"/>
        <v/>
      </c>
      <c r="AS48" s="106" t="str">
        <f t="shared" si="37"/>
        <v/>
      </c>
      <c r="AT48" s="106" t="str">
        <f t="shared" si="38"/>
        <v/>
      </c>
      <c r="AU48" s="106" t="str">
        <f t="shared" si="39"/>
        <v/>
      </c>
      <c r="AV48" s="106" t="str">
        <f t="shared" si="40"/>
        <v/>
      </c>
      <c r="AW48" s="106" t="str">
        <f t="shared" si="41"/>
        <v/>
      </c>
      <c r="AX48" s="106" t="str">
        <f t="shared" si="42"/>
        <v/>
      </c>
      <c r="AY48" s="106" t="str">
        <f t="shared" si="43"/>
        <v/>
      </c>
      <c r="AZ48" s="106" t="str">
        <f t="shared" si="44"/>
        <v/>
      </c>
      <c r="BA48" s="106" t="str">
        <f t="shared" si="45"/>
        <v/>
      </c>
      <c r="BB48" s="106" t="str">
        <f t="shared" si="46"/>
        <v/>
      </c>
      <c r="BC48" s="106" t="str">
        <f t="shared" si="47"/>
        <v/>
      </c>
      <c r="BD48" s="106" t="str">
        <f t="shared" si="48"/>
        <v/>
      </c>
      <c r="BE48" s="106" t="str">
        <f t="shared" si="49"/>
        <v/>
      </c>
      <c r="BF48" s="106" t="str">
        <f t="shared" si="50"/>
        <v/>
      </c>
      <c r="BG48" s="106" t="str">
        <f t="shared" si="51"/>
        <v/>
      </c>
      <c r="BH48" s="107" t="str">
        <f t="shared" si="52"/>
        <v/>
      </c>
    </row>
    <row r="49" spans="1:60">
      <c r="A49" s="84"/>
      <c r="B49" s="85" t="s">
        <v>71</v>
      </c>
      <c r="C49" s="113">
        <f>H48+1</f>
        <v>1</v>
      </c>
      <c r="D49" s="115">
        <f>Project5_Duration*'3 - Projects'!F47</f>
        <v>0</v>
      </c>
      <c r="E49" s="115">
        <f t="shared" si="65"/>
        <v>0</v>
      </c>
      <c r="F49" s="115" t="str">
        <f t="shared" si="66"/>
        <v>U</v>
      </c>
      <c r="G49" s="115">
        <f t="shared" si="64"/>
        <v>0</v>
      </c>
      <c r="H49" s="111">
        <f t="shared" si="0"/>
        <v>0</v>
      </c>
      <c r="I49" s="106" t="str">
        <f t="shared" si="1"/>
        <v/>
      </c>
      <c r="J49" s="106" t="str">
        <f t="shared" si="2"/>
        <v/>
      </c>
      <c r="K49" s="106" t="str">
        <f t="shared" si="3"/>
        <v/>
      </c>
      <c r="L49" s="106" t="str">
        <f t="shared" si="4"/>
        <v/>
      </c>
      <c r="M49" s="106" t="str">
        <f t="shared" si="5"/>
        <v/>
      </c>
      <c r="N49" s="106" t="str">
        <f t="shared" si="6"/>
        <v/>
      </c>
      <c r="O49" s="106" t="str">
        <f t="shared" si="7"/>
        <v/>
      </c>
      <c r="P49" s="106" t="str">
        <f t="shared" si="8"/>
        <v/>
      </c>
      <c r="Q49" s="106" t="str">
        <f t="shared" si="9"/>
        <v/>
      </c>
      <c r="R49" s="106" t="str">
        <f t="shared" si="10"/>
        <v/>
      </c>
      <c r="S49" s="106" t="str">
        <f t="shared" si="11"/>
        <v/>
      </c>
      <c r="T49" s="106" t="str">
        <f t="shared" si="12"/>
        <v/>
      </c>
      <c r="U49" s="106" t="str">
        <f t="shared" si="13"/>
        <v/>
      </c>
      <c r="V49" s="106" t="str">
        <f t="shared" si="14"/>
        <v/>
      </c>
      <c r="W49" s="106" t="str">
        <f t="shared" si="15"/>
        <v/>
      </c>
      <c r="X49" s="106" t="str">
        <f t="shared" si="16"/>
        <v/>
      </c>
      <c r="Y49" s="106" t="str">
        <f t="shared" si="17"/>
        <v/>
      </c>
      <c r="Z49" s="106" t="str">
        <f t="shared" si="18"/>
        <v/>
      </c>
      <c r="AA49" s="106" t="str">
        <f t="shared" si="19"/>
        <v/>
      </c>
      <c r="AB49" s="106" t="str">
        <f t="shared" si="20"/>
        <v/>
      </c>
      <c r="AC49" s="106" t="str">
        <f t="shared" si="21"/>
        <v/>
      </c>
      <c r="AD49" s="106" t="str">
        <f t="shared" si="22"/>
        <v/>
      </c>
      <c r="AE49" s="106" t="str">
        <f t="shared" si="23"/>
        <v/>
      </c>
      <c r="AF49" s="106" t="str">
        <f t="shared" si="24"/>
        <v/>
      </c>
      <c r="AG49" s="106" t="str">
        <f t="shared" si="25"/>
        <v/>
      </c>
      <c r="AH49" s="106" t="str">
        <f t="shared" si="26"/>
        <v/>
      </c>
      <c r="AI49" s="106" t="str">
        <f t="shared" si="27"/>
        <v/>
      </c>
      <c r="AJ49" s="106" t="str">
        <f t="shared" si="28"/>
        <v/>
      </c>
      <c r="AK49" s="106" t="str">
        <f t="shared" si="29"/>
        <v/>
      </c>
      <c r="AL49" s="106" t="str">
        <f t="shared" si="30"/>
        <v/>
      </c>
      <c r="AM49" s="106" t="str">
        <f t="shared" si="31"/>
        <v/>
      </c>
      <c r="AN49" s="106" t="str">
        <f t="shared" si="32"/>
        <v/>
      </c>
      <c r="AO49" s="106" t="str">
        <f t="shared" si="33"/>
        <v/>
      </c>
      <c r="AP49" s="106" t="str">
        <f t="shared" si="34"/>
        <v/>
      </c>
      <c r="AQ49" s="106" t="str">
        <f t="shared" si="35"/>
        <v/>
      </c>
      <c r="AR49" s="106" t="str">
        <f t="shared" si="36"/>
        <v/>
      </c>
      <c r="AS49" s="106" t="str">
        <f t="shared" si="37"/>
        <v/>
      </c>
      <c r="AT49" s="106" t="str">
        <f t="shared" si="38"/>
        <v/>
      </c>
      <c r="AU49" s="106" t="str">
        <f t="shared" si="39"/>
        <v/>
      </c>
      <c r="AV49" s="106" t="str">
        <f t="shared" si="40"/>
        <v/>
      </c>
      <c r="AW49" s="106" t="str">
        <f t="shared" si="41"/>
        <v/>
      </c>
      <c r="AX49" s="106" t="str">
        <f t="shared" si="42"/>
        <v/>
      </c>
      <c r="AY49" s="106" t="str">
        <f t="shared" si="43"/>
        <v/>
      </c>
      <c r="AZ49" s="106" t="str">
        <f t="shared" si="44"/>
        <v/>
      </c>
      <c r="BA49" s="106" t="str">
        <f t="shared" si="45"/>
        <v/>
      </c>
      <c r="BB49" s="106" t="str">
        <f t="shared" si="46"/>
        <v/>
      </c>
      <c r="BC49" s="106" t="str">
        <f t="shared" si="47"/>
        <v/>
      </c>
      <c r="BD49" s="106" t="str">
        <f t="shared" si="48"/>
        <v/>
      </c>
      <c r="BE49" s="106" t="str">
        <f t="shared" si="49"/>
        <v/>
      </c>
      <c r="BF49" s="106" t="str">
        <f t="shared" si="50"/>
        <v/>
      </c>
      <c r="BG49" s="106" t="str">
        <f t="shared" si="51"/>
        <v/>
      </c>
      <c r="BH49" s="107" t="str">
        <f t="shared" si="52"/>
        <v/>
      </c>
    </row>
    <row r="50" spans="1:60">
      <c r="A50" s="87"/>
      <c r="B50" s="88" t="s">
        <v>72</v>
      </c>
      <c r="C50" s="114">
        <f>H49+1</f>
        <v>1</v>
      </c>
      <c r="D50" s="116">
        <f>Project5_Duration*'3 - Projects'!F48</f>
        <v>0</v>
      </c>
      <c r="E50" s="116">
        <f t="shared" si="65"/>
        <v>0</v>
      </c>
      <c r="F50" s="116" t="str">
        <f t="shared" si="66"/>
        <v>U</v>
      </c>
      <c r="G50" s="116">
        <f t="shared" si="64"/>
        <v>0</v>
      </c>
      <c r="H50" s="112">
        <f t="shared" si="0"/>
        <v>0</v>
      </c>
      <c r="I50" s="108" t="str">
        <f t="shared" si="1"/>
        <v/>
      </c>
      <c r="J50" s="108" t="str">
        <f t="shared" si="2"/>
        <v/>
      </c>
      <c r="K50" s="108" t="str">
        <f t="shared" si="3"/>
        <v/>
      </c>
      <c r="L50" s="108" t="str">
        <f t="shared" si="4"/>
        <v/>
      </c>
      <c r="M50" s="108" t="str">
        <f t="shared" si="5"/>
        <v/>
      </c>
      <c r="N50" s="108" t="str">
        <f t="shared" si="6"/>
        <v/>
      </c>
      <c r="O50" s="108" t="str">
        <f t="shared" si="7"/>
        <v/>
      </c>
      <c r="P50" s="108" t="str">
        <f t="shared" si="8"/>
        <v/>
      </c>
      <c r="Q50" s="108" t="str">
        <f t="shared" si="9"/>
        <v/>
      </c>
      <c r="R50" s="108" t="str">
        <f t="shared" si="10"/>
        <v/>
      </c>
      <c r="S50" s="108" t="str">
        <f t="shared" si="11"/>
        <v/>
      </c>
      <c r="T50" s="108" t="str">
        <f t="shared" si="12"/>
        <v/>
      </c>
      <c r="U50" s="108" t="str">
        <f t="shared" si="13"/>
        <v/>
      </c>
      <c r="V50" s="108" t="str">
        <f t="shared" si="14"/>
        <v/>
      </c>
      <c r="W50" s="108" t="str">
        <f t="shared" si="15"/>
        <v/>
      </c>
      <c r="X50" s="108" t="str">
        <f t="shared" si="16"/>
        <v/>
      </c>
      <c r="Y50" s="108" t="str">
        <f t="shared" si="17"/>
        <v/>
      </c>
      <c r="Z50" s="108" t="str">
        <f t="shared" si="18"/>
        <v/>
      </c>
      <c r="AA50" s="108" t="str">
        <f t="shared" si="19"/>
        <v/>
      </c>
      <c r="AB50" s="108" t="str">
        <f t="shared" si="20"/>
        <v/>
      </c>
      <c r="AC50" s="108" t="str">
        <f t="shared" si="21"/>
        <v/>
      </c>
      <c r="AD50" s="108" t="str">
        <f t="shared" si="22"/>
        <v/>
      </c>
      <c r="AE50" s="108" t="str">
        <f t="shared" si="23"/>
        <v/>
      </c>
      <c r="AF50" s="108" t="str">
        <f t="shared" si="24"/>
        <v/>
      </c>
      <c r="AG50" s="108" t="str">
        <f t="shared" si="25"/>
        <v/>
      </c>
      <c r="AH50" s="108" t="str">
        <f t="shared" si="26"/>
        <v/>
      </c>
      <c r="AI50" s="108" t="str">
        <f t="shared" si="27"/>
        <v/>
      </c>
      <c r="AJ50" s="108" t="str">
        <f t="shared" si="28"/>
        <v/>
      </c>
      <c r="AK50" s="108" t="str">
        <f t="shared" si="29"/>
        <v/>
      </c>
      <c r="AL50" s="108" t="str">
        <f t="shared" si="30"/>
        <v/>
      </c>
      <c r="AM50" s="108" t="str">
        <f t="shared" si="31"/>
        <v/>
      </c>
      <c r="AN50" s="108" t="str">
        <f t="shared" si="32"/>
        <v/>
      </c>
      <c r="AO50" s="108" t="str">
        <f t="shared" si="33"/>
        <v/>
      </c>
      <c r="AP50" s="108" t="str">
        <f t="shared" si="34"/>
        <v/>
      </c>
      <c r="AQ50" s="108" t="str">
        <f t="shared" si="35"/>
        <v/>
      </c>
      <c r="AR50" s="108" t="str">
        <f t="shared" si="36"/>
        <v/>
      </c>
      <c r="AS50" s="108" t="str">
        <f t="shared" si="37"/>
        <v/>
      </c>
      <c r="AT50" s="108" t="str">
        <f t="shared" si="38"/>
        <v/>
      </c>
      <c r="AU50" s="108" t="str">
        <f t="shared" si="39"/>
        <v/>
      </c>
      <c r="AV50" s="108" t="str">
        <f t="shared" si="40"/>
        <v/>
      </c>
      <c r="AW50" s="108" t="str">
        <f t="shared" si="41"/>
        <v/>
      </c>
      <c r="AX50" s="108" t="str">
        <f t="shared" si="42"/>
        <v/>
      </c>
      <c r="AY50" s="108" t="str">
        <f t="shared" si="43"/>
        <v/>
      </c>
      <c r="AZ50" s="108" t="str">
        <f t="shared" si="44"/>
        <v/>
      </c>
      <c r="BA50" s="108" t="str">
        <f t="shared" si="45"/>
        <v/>
      </c>
      <c r="BB50" s="108" t="str">
        <f t="shared" si="46"/>
        <v/>
      </c>
      <c r="BC50" s="108" t="str">
        <f t="shared" si="47"/>
        <v/>
      </c>
      <c r="BD50" s="108" t="str">
        <f t="shared" si="48"/>
        <v/>
      </c>
      <c r="BE50" s="108" t="str">
        <f t="shared" si="49"/>
        <v/>
      </c>
      <c r="BF50" s="108" t="str">
        <f t="shared" si="50"/>
        <v/>
      </c>
      <c r="BG50" s="108" t="str">
        <f t="shared" si="51"/>
        <v/>
      </c>
      <c r="BH50" s="109" t="str">
        <f t="shared" si="52"/>
        <v/>
      </c>
    </row>
    <row r="51" spans="1:60">
      <c r="A51" s="84" t="s">
        <v>16</v>
      </c>
      <c r="B51" s="85" t="s">
        <v>64</v>
      </c>
      <c r="C51" s="117">
        <f>Project6_Start</f>
        <v>4</v>
      </c>
      <c r="D51" s="118">
        <f>Project6_Duration*'3 - Projects'!F54</f>
        <v>0</v>
      </c>
      <c r="E51" s="118">
        <f>IF(MOD(D51,1)=0.5,0.5,0)</f>
        <v>0</v>
      </c>
      <c r="F51" s="118" t="str">
        <f>IF(D51&lt;=1.5,"U","D")</f>
        <v>U</v>
      </c>
      <c r="G51" s="118">
        <f>IF(MOD(D51,1)=0.5,IF(F51="U",ROUNDUP(D51,0),ROUNDDOWN(D51,0)),ROUND(D51,0))</f>
        <v>0</v>
      </c>
      <c r="H51" s="119">
        <f t="shared" si="0"/>
        <v>3</v>
      </c>
      <c r="I51" s="106" t="str">
        <f t="shared" si="1"/>
        <v/>
      </c>
      <c r="J51" s="106" t="str">
        <f t="shared" si="2"/>
        <v/>
      </c>
      <c r="K51" s="106" t="str">
        <f t="shared" si="3"/>
        <v/>
      </c>
      <c r="L51" s="106" t="str">
        <f t="shared" si="4"/>
        <v/>
      </c>
      <c r="M51" s="106" t="str">
        <f t="shared" si="5"/>
        <v/>
      </c>
      <c r="N51" s="106" t="str">
        <f t="shared" si="6"/>
        <v/>
      </c>
      <c r="O51" s="106" t="str">
        <f t="shared" si="7"/>
        <v/>
      </c>
      <c r="P51" s="106" t="str">
        <f t="shared" si="8"/>
        <v/>
      </c>
      <c r="Q51" s="106" t="str">
        <f t="shared" si="9"/>
        <v/>
      </c>
      <c r="R51" s="106" t="str">
        <f t="shared" si="10"/>
        <v/>
      </c>
      <c r="S51" s="106" t="str">
        <f t="shared" si="11"/>
        <v/>
      </c>
      <c r="T51" s="106" t="str">
        <f t="shared" si="12"/>
        <v/>
      </c>
      <c r="U51" s="106" t="str">
        <f t="shared" si="13"/>
        <v/>
      </c>
      <c r="V51" s="106" t="str">
        <f t="shared" si="14"/>
        <v/>
      </c>
      <c r="W51" s="106" t="str">
        <f t="shared" si="15"/>
        <v/>
      </c>
      <c r="X51" s="106" t="str">
        <f t="shared" si="16"/>
        <v/>
      </c>
      <c r="Y51" s="106" t="str">
        <f t="shared" si="17"/>
        <v/>
      </c>
      <c r="Z51" s="106" t="str">
        <f t="shared" si="18"/>
        <v/>
      </c>
      <c r="AA51" s="106" t="str">
        <f t="shared" si="19"/>
        <v/>
      </c>
      <c r="AB51" s="106" t="str">
        <f t="shared" si="20"/>
        <v/>
      </c>
      <c r="AC51" s="106" t="str">
        <f t="shared" si="21"/>
        <v/>
      </c>
      <c r="AD51" s="106" t="str">
        <f t="shared" si="22"/>
        <v/>
      </c>
      <c r="AE51" s="106" t="str">
        <f t="shared" si="23"/>
        <v/>
      </c>
      <c r="AF51" s="106" t="str">
        <f t="shared" si="24"/>
        <v/>
      </c>
      <c r="AG51" s="106" t="str">
        <f t="shared" si="25"/>
        <v/>
      </c>
      <c r="AH51" s="106" t="str">
        <f t="shared" si="26"/>
        <v/>
      </c>
      <c r="AI51" s="106" t="str">
        <f t="shared" si="27"/>
        <v/>
      </c>
      <c r="AJ51" s="106" t="str">
        <f t="shared" si="28"/>
        <v/>
      </c>
      <c r="AK51" s="106" t="str">
        <f t="shared" si="29"/>
        <v/>
      </c>
      <c r="AL51" s="106" t="str">
        <f t="shared" si="30"/>
        <v/>
      </c>
      <c r="AM51" s="106" t="str">
        <f t="shared" si="31"/>
        <v/>
      </c>
      <c r="AN51" s="106" t="str">
        <f t="shared" si="32"/>
        <v/>
      </c>
      <c r="AO51" s="106" t="str">
        <f t="shared" si="33"/>
        <v/>
      </c>
      <c r="AP51" s="106" t="str">
        <f t="shared" si="34"/>
        <v/>
      </c>
      <c r="AQ51" s="106" t="str">
        <f t="shared" si="35"/>
        <v/>
      </c>
      <c r="AR51" s="106" t="str">
        <f t="shared" si="36"/>
        <v/>
      </c>
      <c r="AS51" s="106" t="str">
        <f t="shared" si="37"/>
        <v/>
      </c>
      <c r="AT51" s="106" t="str">
        <f t="shared" si="38"/>
        <v/>
      </c>
      <c r="AU51" s="106" t="str">
        <f t="shared" si="39"/>
        <v/>
      </c>
      <c r="AV51" s="106" t="str">
        <f t="shared" si="40"/>
        <v/>
      </c>
      <c r="AW51" s="106" t="str">
        <f t="shared" si="41"/>
        <v/>
      </c>
      <c r="AX51" s="106" t="str">
        <f t="shared" si="42"/>
        <v/>
      </c>
      <c r="AY51" s="106" t="str">
        <f t="shared" si="43"/>
        <v/>
      </c>
      <c r="AZ51" s="106" t="str">
        <f t="shared" si="44"/>
        <v/>
      </c>
      <c r="BA51" s="106" t="str">
        <f t="shared" si="45"/>
        <v/>
      </c>
      <c r="BB51" s="106" t="str">
        <f t="shared" si="46"/>
        <v/>
      </c>
      <c r="BC51" s="106" t="str">
        <f t="shared" si="47"/>
        <v/>
      </c>
      <c r="BD51" s="106" t="str">
        <f t="shared" si="48"/>
        <v/>
      </c>
      <c r="BE51" s="106" t="str">
        <f t="shared" si="49"/>
        <v/>
      </c>
      <c r="BF51" s="106" t="str">
        <f t="shared" si="50"/>
        <v/>
      </c>
      <c r="BG51" s="106" t="str">
        <f t="shared" si="51"/>
        <v/>
      </c>
      <c r="BH51" s="107" t="str">
        <f t="shared" si="52"/>
        <v/>
      </c>
    </row>
    <row r="52" spans="1:60">
      <c r="A52" s="84"/>
      <c r="B52" s="85" t="s">
        <v>65</v>
      </c>
      <c r="C52" s="113">
        <f>H51+1</f>
        <v>4</v>
      </c>
      <c r="D52" s="115">
        <f>Project6_Duration*'3 - Projects'!F55</f>
        <v>0</v>
      </c>
      <c r="E52" s="115">
        <f>IF(MOD(D52,1)=0.5,0.5,0)+E51</f>
        <v>0</v>
      </c>
      <c r="F52" s="115" t="str">
        <f>IF(E52=E51,F51,IF(F51="U","D","U"))</f>
        <v>U</v>
      </c>
      <c r="G52" s="115">
        <f t="shared" ref="G52:G55" si="67">IF(MOD(D52,1)=0.5,IF(F52="U",ROUNDUP(D52,0),ROUNDDOWN(D52,0)),ROUND(D52,0))</f>
        <v>0</v>
      </c>
      <c r="H52" s="111">
        <f t="shared" si="0"/>
        <v>3</v>
      </c>
      <c r="I52" s="106" t="str">
        <f t="shared" si="1"/>
        <v/>
      </c>
      <c r="J52" s="106" t="str">
        <f t="shared" si="2"/>
        <v/>
      </c>
      <c r="K52" s="106" t="str">
        <f t="shared" si="3"/>
        <v/>
      </c>
      <c r="L52" s="106" t="str">
        <f t="shared" si="4"/>
        <v/>
      </c>
      <c r="M52" s="106" t="str">
        <f t="shared" si="5"/>
        <v/>
      </c>
      <c r="N52" s="106" t="str">
        <f t="shared" si="6"/>
        <v/>
      </c>
      <c r="O52" s="106" t="str">
        <f t="shared" si="7"/>
        <v/>
      </c>
      <c r="P52" s="106" t="str">
        <f t="shared" si="8"/>
        <v/>
      </c>
      <c r="Q52" s="106" t="str">
        <f t="shared" si="9"/>
        <v/>
      </c>
      <c r="R52" s="106" t="str">
        <f t="shared" si="10"/>
        <v/>
      </c>
      <c r="S52" s="106" t="str">
        <f t="shared" si="11"/>
        <v/>
      </c>
      <c r="T52" s="106" t="str">
        <f t="shared" si="12"/>
        <v/>
      </c>
      <c r="U52" s="106" t="str">
        <f t="shared" si="13"/>
        <v/>
      </c>
      <c r="V52" s="106" t="str">
        <f t="shared" si="14"/>
        <v/>
      </c>
      <c r="W52" s="106" t="str">
        <f t="shared" si="15"/>
        <v/>
      </c>
      <c r="X52" s="106" t="str">
        <f t="shared" si="16"/>
        <v/>
      </c>
      <c r="Y52" s="106" t="str">
        <f t="shared" si="17"/>
        <v/>
      </c>
      <c r="Z52" s="106" t="str">
        <f t="shared" si="18"/>
        <v/>
      </c>
      <c r="AA52" s="106" t="str">
        <f t="shared" si="19"/>
        <v/>
      </c>
      <c r="AB52" s="106" t="str">
        <f t="shared" si="20"/>
        <v/>
      </c>
      <c r="AC52" s="106" t="str">
        <f t="shared" si="21"/>
        <v/>
      </c>
      <c r="AD52" s="106" t="str">
        <f t="shared" si="22"/>
        <v/>
      </c>
      <c r="AE52" s="106" t="str">
        <f t="shared" si="23"/>
        <v/>
      </c>
      <c r="AF52" s="106" t="str">
        <f t="shared" si="24"/>
        <v/>
      </c>
      <c r="AG52" s="106" t="str">
        <f t="shared" si="25"/>
        <v/>
      </c>
      <c r="AH52" s="106" t="str">
        <f t="shared" si="26"/>
        <v/>
      </c>
      <c r="AI52" s="106" t="str">
        <f t="shared" si="27"/>
        <v/>
      </c>
      <c r="AJ52" s="106" t="str">
        <f t="shared" si="28"/>
        <v/>
      </c>
      <c r="AK52" s="106" t="str">
        <f t="shared" si="29"/>
        <v/>
      </c>
      <c r="AL52" s="106" t="str">
        <f t="shared" si="30"/>
        <v/>
      </c>
      <c r="AM52" s="106" t="str">
        <f t="shared" si="31"/>
        <v/>
      </c>
      <c r="AN52" s="106" t="str">
        <f t="shared" si="32"/>
        <v/>
      </c>
      <c r="AO52" s="106" t="str">
        <f t="shared" si="33"/>
        <v/>
      </c>
      <c r="AP52" s="106" t="str">
        <f t="shared" si="34"/>
        <v/>
      </c>
      <c r="AQ52" s="106" t="str">
        <f t="shared" si="35"/>
        <v/>
      </c>
      <c r="AR52" s="106" t="str">
        <f t="shared" si="36"/>
        <v/>
      </c>
      <c r="AS52" s="106" t="str">
        <f t="shared" si="37"/>
        <v/>
      </c>
      <c r="AT52" s="106" t="str">
        <f t="shared" si="38"/>
        <v/>
      </c>
      <c r="AU52" s="106" t="str">
        <f t="shared" si="39"/>
        <v/>
      </c>
      <c r="AV52" s="106" t="str">
        <f t="shared" si="40"/>
        <v/>
      </c>
      <c r="AW52" s="106" t="str">
        <f t="shared" si="41"/>
        <v/>
      </c>
      <c r="AX52" s="106" t="str">
        <f t="shared" si="42"/>
        <v/>
      </c>
      <c r="AY52" s="106" t="str">
        <f t="shared" si="43"/>
        <v/>
      </c>
      <c r="AZ52" s="106" t="str">
        <f t="shared" si="44"/>
        <v/>
      </c>
      <c r="BA52" s="106" t="str">
        <f t="shared" si="45"/>
        <v/>
      </c>
      <c r="BB52" s="106" t="str">
        <f t="shared" si="46"/>
        <v/>
      </c>
      <c r="BC52" s="106" t="str">
        <f t="shared" si="47"/>
        <v/>
      </c>
      <c r="BD52" s="106" t="str">
        <f t="shared" si="48"/>
        <v/>
      </c>
      <c r="BE52" s="106" t="str">
        <f t="shared" si="49"/>
        <v/>
      </c>
      <c r="BF52" s="106" t="str">
        <f t="shared" si="50"/>
        <v/>
      </c>
      <c r="BG52" s="106" t="str">
        <f t="shared" si="51"/>
        <v/>
      </c>
      <c r="BH52" s="107" t="str">
        <f t="shared" si="52"/>
        <v/>
      </c>
    </row>
    <row r="53" spans="1:60">
      <c r="A53" s="84"/>
      <c r="B53" s="85" t="s">
        <v>70</v>
      </c>
      <c r="C53" s="113">
        <f>H52+1</f>
        <v>4</v>
      </c>
      <c r="D53" s="115">
        <f>Project6_Duration*'3 - Projects'!F56</f>
        <v>0</v>
      </c>
      <c r="E53" s="115">
        <f t="shared" ref="E53:E55" si="68">IF(MOD(D53,1)=0.5,0.5,0)+E52</f>
        <v>0</v>
      </c>
      <c r="F53" s="115" t="str">
        <f t="shared" ref="F53:F55" si="69">IF(E53=E52,F52,IF(F52="U","D","U"))</f>
        <v>U</v>
      </c>
      <c r="G53" s="115">
        <f t="shared" si="67"/>
        <v>0</v>
      </c>
      <c r="H53" s="111">
        <f t="shared" si="0"/>
        <v>3</v>
      </c>
      <c r="I53" s="106" t="str">
        <f t="shared" si="1"/>
        <v/>
      </c>
      <c r="J53" s="106" t="str">
        <f t="shared" si="2"/>
        <v/>
      </c>
      <c r="K53" s="106" t="str">
        <f t="shared" si="3"/>
        <v/>
      </c>
      <c r="L53" s="106" t="str">
        <f t="shared" si="4"/>
        <v/>
      </c>
      <c r="M53" s="106" t="str">
        <f t="shared" si="5"/>
        <v/>
      </c>
      <c r="N53" s="106" t="str">
        <f t="shared" si="6"/>
        <v/>
      </c>
      <c r="O53" s="106" t="str">
        <f t="shared" si="7"/>
        <v/>
      </c>
      <c r="P53" s="106" t="str">
        <f t="shared" si="8"/>
        <v/>
      </c>
      <c r="Q53" s="106" t="str">
        <f t="shared" si="9"/>
        <v/>
      </c>
      <c r="R53" s="106" t="str">
        <f t="shared" si="10"/>
        <v/>
      </c>
      <c r="S53" s="106" t="str">
        <f t="shared" si="11"/>
        <v/>
      </c>
      <c r="T53" s="106" t="str">
        <f t="shared" si="12"/>
        <v/>
      </c>
      <c r="U53" s="106" t="str">
        <f t="shared" si="13"/>
        <v/>
      </c>
      <c r="V53" s="106" t="str">
        <f t="shared" si="14"/>
        <v/>
      </c>
      <c r="W53" s="106" t="str">
        <f t="shared" si="15"/>
        <v/>
      </c>
      <c r="X53" s="106" t="str">
        <f t="shared" si="16"/>
        <v/>
      </c>
      <c r="Y53" s="106" t="str">
        <f t="shared" si="17"/>
        <v/>
      </c>
      <c r="Z53" s="106" t="str">
        <f t="shared" si="18"/>
        <v/>
      </c>
      <c r="AA53" s="106" t="str">
        <f t="shared" si="19"/>
        <v/>
      </c>
      <c r="AB53" s="106" t="str">
        <f t="shared" si="20"/>
        <v/>
      </c>
      <c r="AC53" s="106" t="str">
        <f t="shared" si="21"/>
        <v/>
      </c>
      <c r="AD53" s="106" t="str">
        <f t="shared" si="22"/>
        <v/>
      </c>
      <c r="AE53" s="106" t="str">
        <f t="shared" si="23"/>
        <v/>
      </c>
      <c r="AF53" s="106" t="str">
        <f t="shared" si="24"/>
        <v/>
      </c>
      <c r="AG53" s="106" t="str">
        <f t="shared" si="25"/>
        <v/>
      </c>
      <c r="AH53" s="106" t="str">
        <f t="shared" si="26"/>
        <v/>
      </c>
      <c r="AI53" s="106" t="str">
        <f t="shared" si="27"/>
        <v/>
      </c>
      <c r="AJ53" s="106" t="str">
        <f t="shared" si="28"/>
        <v/>
      </c>
      <c r="AK53" s="106" t="str">
        <f t="shared" si="29"/>
        <v/>
      </c>
      <c r="AL53" s="106" t="str">
        <f t="shared" si="30"/>
        <v/>
      </c>
      <c r="AM53" s="106" t="str">
        <f t="shared" si="31"/>
        <v/>
      </c>
      <c r="AN53" s="106" t="str">
        <f t="shared" si="32"/>
        <v/>
      </c>
      <c r="AO53" s="106" t="str">
        <f t="shared" si="33"/>
        <v/>
      </c>
      <c r="AP53" s="106" t="str">
        <f t="shared" si="34"/>
        <v/>
      </c>
      <c r="AQ53" s="106" t="str">
        <f t="shared" si="35"/>
        <v/>
      </c>
      <c r="AR53" s="106" t="str">
        <f t="shared" si="36"/>
        <v/>
      </c>
      <c r="AS53" s="106" t="str">
        <f t="shared" si="37"/>
        <v/>
      </c>
      <c r="AT53" s="106" t="str">
        <f t="shared" si="38"/>
        <v/>
      </c>
      <c r="AU53" s="106" t="str">
        <f t="shared" si="39"/>
        <v/>
      </c>
      <c r="AV53" s="106" t="str">
        <f t="shared" si="40"/>
        <v/>
      </c>
      <c r="AW53" s="106" t="str">
        <f t="shared" si="41"/>
        <v/>
      </c>
      <c r="AX53" s="106" t="str">
        <f t="shared" si="42"/>
        <v/>
      </c>
      <c r="AY53" s="106" t="str">
        <f t="shared" si="43"/>
        <v/>
      </c>
      <c r="AZ53" s="106" t="str">
        <f t="shared" si="44"/>
        <v/>
      </c>
      <c r="BA53" s="106" t="str">
        <f t="shared" si="45"/>
        <v/>
      </c>
      <c r="BB53" s="106" t="str">
        <f t="shared" si="46"/>
        <v/>
      </c>
      <c r="BC53" s="106" t="str">
        <f t="shared" si="47"/>
        <v/>
      </c>
      <c r="BD53" s="106" t="str">
        <f t="shared" si="48"/>
        <v/>
      </c>
      <c r="BE53" s="106" t="str">
        <f t="shared" si="49"/>
        <v/>
      </c>
      <c r="BF53" s="106" t="str">
        <f t="shared" si="50"/>
        <v/>
      </c>
      <c r="BG53" s="106" t="str">
        <f t="shared" si="51"/>
        <v/>
      </c>
      <c r="BH53" s="107" t="str">
        <f t="shared" si="52"/>
        <v/>
      </c>
    </row>
    <row r="54" spans="1:60">
      <c r="A54" s="84"/>
      <c r="B54" s="85" t="s">
        <v>71</v>
      </c>
      <c r="C54" s="113">
        <f>H53+1</f>
        <v>4</v>
      </c>
      <c r="D54" s="115">
        <f>Project6_Duration*'3 - Projects'!F57</f>
        <v>0</v>
      </c>
      <c r="E54" s="115">
        <f t="shared" si="68"/>
        <v>0</v>
      </c>
      <c r="F54" s="115" t="str">
        <f t="shared" si="69"/>
        <v>U</v>
      </c>
      <c r="G54" s="115">
        <f t="shared" si="67"/>
        <v>0</v>
      </c>
      <c r="H54" s="111">
        <f t="shared" si="0"/>
        <v>3</v>
      </c>
      <c r="I54" s="106" t="str">
        <f t="shared" si="1"/>
        <v/>
      </c>
      <c r="J54" s="106" t="str">
        <f t="shared" si="2"/>
        <v/>
      </c>
      <c r="K54" s="106" t="str">
        <f t="shared" si="3"/>
        <v/>
      </c>
      <c r="L54" s="106" t="str">
        <f t="shared" si="4"/>
        <v/>
      </c>
      <c r="M54" s="106" t="str">
        <f t="shared" si="5"/>
        <v/>
      </c>
      <c r="N54" s="106" t="str">
        <f t="shared" si="6"/>
        <v/>
      </c>
      <c r="O54" s="106" t="str">
        <f t="shared" si="7"/>
        <v/>
      </c>
      <c r="P54" s="106" t="str">
        <f t="shared" si="8"/>
        <v/>
      </c>
      <c r="Q54" s="106" t="str">
        <f t="shared" si="9"/>
        <v/>
      </c>
      <c r="R54" s="106" t="str">
        <f t="shared" si="10"/>
        <v/>
      </c>
      <c r="S54" s="106" t="str">
        <f t="shared" si="11"/>
        <v/>
      </c>
      <c r="T54" s="106" t="str">
        <f t="shared" si="12"/>
        <v/>
      </c>
      <c r="U54" s="106" t="str">
        <f t="shared" si="13"/>
        <v/>
      </c>
      <c r="V54" s="106" t="str">
        <f t="shared" si="14"/>
        <v/>
      </c>
      <c r="W54" s="106" t="str">
        <f t="shared" si="15"/>
        <v/>
      </c>
      <c r="X54" s="106" t="str">
        <f t="shared" si="16"/>
        <v/>
      </c>
      <c r="Y54" s="106" t="str">
        <f t="shared" si="17"/>
        <v/>
      </c>
      <c r="Z54" s="106" t="str">
        <f t="shared" si="18"/>
        <v/>
      </c>
      <c r="AA54" s="106" t="str">
        <f t="shared" si="19"/>
        <v/>
      </c>
      <c r="AB54" s="106" t="str">
        <f t="shared" si="20"/>
        <v/>
      </c>
      <c r="AC54" s="106" t="str">
        <f t="shared" si="21"/>
        <v/>
      </c>
      <c r="AD54" s="106" t="str">
        <f t="shared" si="22"/>
        <v/>
      </c>
      <c r="AE54" s="106" t="str">
        <f t="shared" si="23"/>
        <v/>
      </c>
      <c r="AF54" s="106" t="str">
        <f t="shared" si="24"/>
        <v/>
      </c>
      <c r="AG54" s="106" t="str">
        <f t="shared" si="25"/>
        <v/>
      </c>
      <c r="AH54" s="106" t="str">
        <f t="shared" si="26"/>
        <v/>
      </c>
      <c r="AI54" s="106" t="str">
        <f t="shared" si="27"/>
        <v/>
      </c>
      <c r="AJ54" s="106" t="str">
        <f t="shared" si="28"/>
        <v/>
      </c>
      <c r="AK54" s="106" t="str">
        <f t="shared" si="29"/>
        <v/>
      </c>
      <c r="AL54" s="106" t="str">
        <f t="shared" si="30"/>
        <v/>
      </c>
      <c r="AM54" s="106" t="str">
        <f t="shared" si="31"/>
        <v/>
      </c>
      <c r="AN54" s="106" t="str">
        <f t="shared" si="32"/>
        <v/>
      </c>
      <c r="AO54" s="106" t="str">
        <f t="shared" si="33"/>
        <v/>
      </c>
      <c r="AP54" s="106" t="str">
        <f t="shared" si="34"/>
        <v/>
      </c>
      <c r="AQ54" s="106" t="str">
        <f t="shared" si="35"/>
        <v/>
      </c>
      <c r="AR54" s="106" t="str">
        <f t="shared" si="36"/>
        <v/>
      </c>
      <c r="AS54" s="106" t="str">
        <f t="shared" si="37"/>
        <v/>
      </c>
      <c r="AT54" s="106" t="str">
        <f t="shared" si="38"/>
        <v/>
      </c>
      <c r="AU54" s="106" t="str">
        <f t="shared" si="39"/>
        <v/>
      </c>
      <c r="AV54" s="106" t="str">
        <f t="shared" si="40"/>
        <v/>
      </c>
      <c r="AW54" s="106" t="str">
        <f t="shared" si="41"/>
        <v/>
      </c>
      <c r="AX54" s="106" t="str">
        <f t="shared" si="42"/>
        <v/>
      </c>
      <c r="AY54" s="106" t="str">
        <f t="shared" si="43"/>
        <v/>
      </c>
      <c r="AZ54" s="106" t="str">
        <f t="shared" si="44"/>
        <v/>
      </c>
      <c r="BA54" s="106" t="str">
        <f t="shared" si="45"/>
        <v/>
      </c>
      <c r="BB54" s="106" t="str">
        <f t="shared" si="46"/>
        <v/>
      </c>
      <c r="BC54" s="106" t="str">
        <f t="shared" si="47"/>
        <v/>
      </c>
      <c r="BD54" s="106" t="str">
        <f t="shared" si="48"/>
        <v/>
      </c>
      <c r="BE54" s="106" t="str">
        <f t="shared" si="49"/>
        <v/>
      </c>
      <c r="BF54" s="106" t="str">
        <f t="shared" si="50"/>
        <v/>
      </c>
      <c r="BG54" s="106" t="str">
        <f t="shared" si="51"/>
        <v/>
      </c>
      <c r="BH54" s="107" t="str">
        <f t="shared" si="52"/>
        <v/>
      </c>
    </row>
    <row r="55" spans="1:60">
      <c r="A55" s="87"/>
      <c r="B55" s="88" t="s">
        <v>72</v>
      </c>
      <c r="C55" s="114">
        <f>H54+1</f>
        <v>4</v>
      </c>
      <c r="D55" s="116">
        <f>Project6_Duration*'3 - Projects'!F58</f>
        <v>0</v>
      </c>
      <c r="E55" s="116">
        <f t="shared" si="68"/>
        <v>0</v>
      </c>
      <c r="F55" s="116" t="str">
        <f t="shared" si="69"/>
        <v>U</v>
      </c>
      <c r="G55" s="116">
        <f t="shared" si="67"/>
        <v>0</v>
      </c>
      <c r="H55" s="112">
        <f t="shared" si="0"/>
        <v>3</v>
      </c>
      <c r="I55" s="108" t="str">
        <f t="shared" si="1"/>
        <v/>
      </c>
      <c r="J55" s="108" t="str">
        <f t="shared" si="2"/>
        <v/>
      </c>
      <c r="K55" s="108" t="str">
        <f t="shared" si="3"/>
        <v/>
      </c>
      <c r="L55" s="108" t="str">
        <f t="shared" si="4"/>
        <v/>
      </c>
      <c r="M55" s="108" t="str">
        <f t="shared" si="5"/>
        <v/>
      </c>
      <c r="N55" s="108" t="str">
        <f t="shared" si="6"/>
        <v/>
      </c>
      <c r="O55" s="108" t="str">
        <f t="shared" si="7"/>
        <v/>
      </c>
      <c r="P55" s="108" t="str">
        <f t="shared" si="8"/>
        <v/>
      </c>
      <c r="Q55" s="108" t="str">
        <f t="shared" si="9"/>
        <v/>
      </c>
      <c r="R55" s="108" t="str">
        <f t="shared" si="10"/>
        <v/>
      </c>
      <c r="S55" s="108" t="str">
        <f t="shared" si="11"/>
        <v/>
      </c>
      <c r="T55" s="108" t="str">
        <f t="shared" si="12"/>
        <v/>
      </c>
      <c r="U55" s="108" t="str">
        <f t="shared" si="13"/>
        <v/>
      </c>
      <c r="V55" s="108" t="str">
        <f t="shared" si="14"/>
        <v/>
      </c>
      <c r="W55" s="108" t="str">
        <f t="shared" si="15"/>
        <v/>
      </c>
      <c r="X55" s="108" t="str">
        <f t="shared" si="16"/>
        <v/>
      </c>
      <c r="Y55" s="108" t="str">
        <f t="shared" si="17"/>
        <v/>
      </c>
      <c r="Z55" s="108" t="str">
        <f t="shared" si="18"/>
        <v/>
      </c>
      <c r="AA55" s="108" t="str">
        <f t="shared" si="19"/>
        <v/>
      </c>
      <c r="AB55" s="108" t="str">
        <f t="shared" si="20"/>
        <v/>
      </c>
      <c r="AC55" s="108" t="str">
        <f t="shared" si="21"/>
        <v/>
      </c>
      <c r="AD55" s="108" t="str">
        <f t="shared" si="22"/>
        <v/>
      </c>
      <c r="AE55" s="108" t="str">
        <f t="shared" si="23"/>
        <v/>
      </c>
      <c r="AF55" s="108" t="str">
        <f t="shared" si="24"/>
        <v/>
      </c>
      <c r="AG55" s="108" t="str">
        <f t="shared" si="25"/>
        <v/>
      </c>
      <c r="AH55" s="108" t="str">
        <f t="shared" si="26"/>
        <v/>
      </c>
      <c r="AI55" s="108" t="str">
        <f t="shared" si="27"/>
        <v/>
      </c>
      <c r="AJ55" s="108" t="str">
        <f t="shared" si="28"/>
        <v/>
      </c>
      <c r="AK55" s="108" t="str">
        <f t="shared" si="29"/>
        <v/>
      </c>
      <c r="AL55" s="108" t="str">
        <f t="shared" si="30"/>
        <v/>
      </c>
      <c r="AM55" s="108" t="str">
        <f t="shared" si="31"/>
        <v/>
      </c>
      <c r="AN55" s="108" t="str">
        <f t="shared" si="32"/>
        <v/>
      </c>
      <c r="AO55" s="108" t="str">
        <f t="shared" si="33"/>
        <v/>
      </c>
      <c r="AP55" s="108" t="str">
        <f t="shared" si="34"/>
        <v/>
      </c>
      <c r="AQ55" s="108" t="str">
        <f t="shared" si="35"/>
        <v/>
      </c>
      <c r="AR55" s="108" t="str">
        <f t="shared" si="36"/>
        <v/>
      </c>
      <c r="AS55" s="108" t="str">
        <f t="shared" si="37"/>
        <v/>
      </c>
      <c r="AT55" s="108" t="str">
        <f t="shared" si="38"/>
        <v/>
      </c>
      <c r="AU55" s="108" t="str">
        <f t="shared" si="39"/>
        <v/>
      </c>
      <c r="AV55" s="108" t="str">
        <f t="shared" si="40"/>
        <v/>
      </c>
      <c r="AW55" s="108" t="str">
        <f t="shared" si="41"/>
        <v/>
      </c>
      <c r="AX55" s="108" t="str">
        <f t="shared" si="42"/>
        <v/>
      </c>
      <c r="AY55" s="108" t="str">
        <f t="shared" si="43"/>
        <v/>
      </c>
      <c r="AZ55" s="108" t="str">
        <f t="shared" si="44"/>
        <v/>
      </c>
      <c r="BA55" s="108" t="str">
        <f t="shared" si="45"/>
        <v/>
      </c>
      <c r="BB55" s="108" t="str">
        <f t="shared" si="46"/>
        <v/>
      </c>
      <c r="BC55" s="108" t="str">
        <f t="shared" si="47"/>
        <v/>
      </c>
      <c r="BD55" s="108" t="str">
        <f t="shared" si="48"/>
        <v/>
      </c>
      <c r="BE55" s="108" t="str">
        <f t="shared" si="49"/>
        <v/>
      </c>
      <c r="BF55" s="108" t="str">
        <f t="shared" si="50"/>
        <v/>
      </c>
      <c r="BG55" s="108" t="str">
        <f t="shared" si="51"/>
        <v/>
      </c>
      <c r="BH55" s="109" t="str">
        <f t="shared" si="52"/>
        <v/>
      </c>
    </row>
    <row r="56" spans="1:60">
      <c r="A56" s="84" t="s">
        <v>17</v>
      </c>
      <c r="B56" s="85" t="s">
        <v>64</v>
      </c>
      <c r="C56" s="117">
        <f>Project7_Start</f>
        <v>1</v>
      </c>
      <c r="D56" s="118">
        <f>Project7_Duration*'3 - Projects'!F64</f>
        <v>0</v>
      </c>
      <c r="E56" s="118">
        <f>IF(MOD(D56,1)=0.5,0.5,0)</f>
        <v>0</v>
      </c>
      <c r="F56" s="118" t="str">
        <f>IF(D56&lt;=1.5,"U","D")</f>
        <v>U</v>
      </c>
      <c r="G56" s="118">
        <f>IF(MOD(D56,1)=0.5,IF(F56="U",ROUNDUP(D56,0),ROUNDDOWN(D56,0)),ROUND(D56,0))</f>
        <v>0</v>
      </c>
      <c r="H56" s="119">
        <f t="shared" si="0"/>
        <v>0</v>
      </c>
      <c r="I56" s="106" t="str">
        <f t="shared" si="1"/>
        <v/>
      </c>
      <c r="J56" s="106" t="str">
        <f t="shared" si="2"/>
        <v/>
      </c>
      <c r="K56" s="106" t="str">
        <f t="shared" si="3"/>
        <v/>
      </c>
      <c r="L56" s="106" t="str">
        <f t="shared" si="4"/>
        <v/>
      </c>
      <c r="M56" s="106" t="str">
        <f t="shared" si="5"/>
        <v/>
      </c>
      <c r="N56" s="106" t="str">
        <f t="shared" si="6"/>
        <v/>
      </c>
      <c r="O56" s="106" t="str">
        <f t="shared" si="7"/>
        <v/>
      </c>
      <c r="P56" s="106" t="str">
        <f t="shared" si="8"/>
        <v/>
      </c>
      <c r="Q56" s="106" t="str">
        <f t="shared" si="9"/>
        <v/>
      </c>
      <c r="R56" s="106" t="str">
        <f t="shared" si="10"/>
        <v/>
      </c>
      <c r="S56" s="106" t="str">
        <f t="shared" si="11"/>
        <v/>
      </c>
      <c r="T56" s="106" t="str">
        <f t="shared" si="12"/>
        <v/>
      </c>
      <c r="U56" s="106" t="str">
        <f t="shared" si="13"/>
        <v/>
      </c>
      <c r="V56" s="106" t="str">
        <f t="shared" si="14"/>
        <v/>
      </c>
      <c r="W56" s="106" t="str">
        <f t="shared" si="15"/>
        <v/>
      </c>
      <c r="X56" s="106" t="str">
        <f t="shared" si="16"/>
        <v/>
      </c>
      <c r="Y56" s="106" t="str">
        <f t="shared" si="17"/>
        <v/>
      </c>
      <c r="Z56" s="106" t="str">
        <f t="shared" si="18"/>
        <v/>
      </c>
      <c r="AA56" s="106" t="str">
        <f t="shared" si="19"/>
        <v/>
      </c>
      <c r="AB56" s="106" t="str">
        <f t="shared" si="20"/>
        <v/>
      </c>
      <c r="AC56" s="106" t="str">
        <f t="shared" si="21"/>
        <v/>
      </c>
      <c r="AD56" s="106" t="str">
        <f t="shared" si="22"/>
        <v/>
      </c>
      <c r="AE56" s="106" t="str">
        <f t="shared" si="23"/>
        <v/>
      </c>
      <c r="AF56" s="106" t="str">
        <f t="shared" si="24"/>
        <v/>
      </c>
      <c r="AG56" s="106" t="str">
        <f t="shared" si="25"/>
        <v/>
      </c>
      <c r="AH56" s="106" t="str">
        <f t="shared" si="26"/>
        <v/>
      </c>
      <c r="AI56" s="106" t="str">
        <f t="shared" si="27"/>
        <v/>
      </c>
      <c r="AJ56" s="106" t="str">
        <f t="shared" si="28"/>
        <v/>
      </c>
      <c r="AK56" s="106" t="str">
        <f t="shared" si="29"/>
        <v/>
      </c>
      <c r="AL56" s="106" t="str">
        <f t="shared" si="30"/>
        <v/>
      </c>
      <c r="AM56" s="106" t="str">
        <f t="shared" si="31"/>
        <v/>
      </c>
      <c r="AN56" s="106" t="str">
        <f t="shared" si="32"/>
        <v/>
      </c>
      <c r="AO56" s="106" t="str">
        <f t="shared" si="33"/>
        <v/>
      </c>
      <c r="AP56" s="106" t="str">
        <f t="shared" si="34"/>
        <v/>
      </c>
      <c r="AQ56" s="106" t="str">
        <f t="shared" si="35"/>
        <v/>
      </c>
      <c r="AR56" s="106" t="str">
        <f t="shared" si="36"/>
        <v/>
      </c>
      <c r="AS56" s="106" t="str">
        <f t="shared" si="37"/>
        <v/>
      </c>
      <c r="AT56" s="106" t="str">
        <f t="shared" si="38"/>
        <v/>
      </c>
      <c r="AU56" s="106" t="str">
        <f t="shared" si="39"/>
        <v/>
      </c>
      <c r="AV56" s="106" t="str">
        <f t="shared" si="40"/>
        <v/>
      </c>
      <c r="AW56" s="106" t="str">
        <f t="shared" si="41"/>
        <v/>
      </c>
      <c r="AX56" s="106" t="str">
        <f t="shared" si="42"/>
        <v/>
      </c>
      <c r="AY56" s="106" t="str">
        <f t="shared" si="43"/>
        <v/>
      </c>
      <c r="AZ56" s="106" t="str">
        <f t="shared" si="44"/>
        <v/>
      </c>
      <c r="BA56" s="106" t="str">
        <f t="shared" si="45"/>
        <v/>
      </c>
      <c r="BB56" s="106" t="str">
        <f t="shared" si="46"/>
        <v/>
      </c>
      <c r="BC56" s="106" t="str">
        <f t="shared" si="47"/>
        <v/>
      </c>
      <c r="BD56" s="106" t="str">
        <f t="shared" si="48"/>
        <v/>
      </c>
      <c r="BE56" s="106" t="str">
        <f t="shared" si="49"/>
        <v/>
      </c>
      <c r="BF56" s="106" t="str">
        <f t="shared" si="50"/>
        <v/>
      </c>
      <c r="BG56" s="106" t="str">
        <f t="shared" si="51"/>
        <v/>
      </c>
      <c r="BH56" s="107" t="str">
        <f t="shared" si="52"/>
        <v/>
      </c>
    </row>
    <row r="57" spans="1:60">
      <c r="A57" s="84"/>
      <c r="B57" s="85" t="s">
        <v>65</v>
      </c>
      <c r="C57" s="113">
        <f>H56+1</f>
        <v>1</v>
      </c>
      <c r="D57" s="115">
        <f>Project7_Duration*'3 - Projects'!F65</f>
        <v>0</v>
      </c>
      <c r="E57" s="115">
        <f>IF(MOD(D57,1)=0.5,0.5,0)+E56</f>
        <v>0</v>
      </c>
      <c r="F57" s="115" t="str">
        <f>IF(E57=E56,F56,IF(F56="U","D","U"))</f>
        <v>U</v>
      </c>
      <c r="G57" s="115">
        <f t="shared" ref="G57:G60" si="70">IF(MOD(D57,1)=0.5,IF(F57="U",ROUNDUP(D57,0),ROUNDDOWN(D57,0)),ROUND(D57,0))</f>
        <v>0</v>
      </c>
      <c r="H57" s="111">
        <f t="shared" si="0"/>
        <v>0</v>
      </c>
      <c r="I57" s="106" t="str">
        <f t="shared" si="1"/>
        <v/>
      </c>
      <c r="J57" s="106" t="str">
        <f t="shared" si="2"/>
        <v/>
      </c>
      <c r="K57" s="106" t="str">
        <f t="shared" si="3"/>
        <v/>
      </c>
      <c r="L57" s="106" t="str">
        <f t="shared" si="4"/>
        <v/>
      </c>
      <c r="M57" s="106" t="str">
        <f t="shared" si="5"/>
        <v/>
      </c>
      <c r="N57" s="106" t="str">
        <f t="shared" si="6"/>
        <v/>
      </c>
      <c r="O57" s="106" t="str">
        <f t="shared" si="7"/>
        <v/>
      </c>
      <c r="P57" s="106" t="str">
        <f t="shared" si="8"/>
        <v/>
      </c>
      <c r="Q57" s="106" t="str">
        <f t="shared" si="9"/>
        <v/>
      </c>
      <c r="R57" s="106" t="str">
        <f t="shared" si="10"/>
        <v/>
      </c>
      <c r="S57" s="106" t="str">
        <f t="shared" si="11"/>
        <v/>
      </c>
      <c r="T57" s="106" t="str">
        <f t="shared" si="12"/>
        <v/>
      </c>
      <c r="U57" s="106" t="str">
        <f t="shared" si="13"/>
        <v/>
      </c>
      <c r="V57" s="106" t="str">
        <f t="shared" si="14"/>
        <v/>
      </c>
      <c r="W57" s="106" t="str">
        <f t="shared" si="15"/>
        <v/>
      </c>
      <c r="X57" s="106" t="str">
        <f t="shared" si="16"/>
        <v/>
      </c>
      <c r="Y57" s="106" t="str">
        <f t="shared" si="17"/>
        <v/>
      </c>
      <c r="Z57" s="106" t="str">
        <f t="shared" si="18"/>
        <v/>
      </c>
      <c r="AA57" s="106" t="str">
        <f t="shared" si="19"/>
        <v/>
      </c>
      <c r="AB57" s="106" t="str">
        <f t="shared" si="20"/>
        <v/>
      </c>
      <c r="AC57" s="106" t="str">
        <f t="shared" si="21"/>
        <v/>
      </c>
      <c r="AD57" s="106" t="str">
        <f t="shared" si="22"/>
        <v/>
      </c>
      <c r="AE57" s="106" t="str">
        <f t="shared" si="23"/>
        <v/>
      </c>
      <c r="AF57" s="106" t="str">
        <f t="shared" si="24"/>
        <v/>
      </c>
      <c r="AG57" s="106" t="str">
        <f t="shared" si="25"/>
        <v/>
      </c>
      <c r="AH57" s="106" t="str">
        <f t="shared" si="26"/>
        <v/>
      </c>
      <c r="AI57" s="106" t="str">
        <f t="shared" si="27"/>
        <v/>
      </c>
      <c r="AJ57" s="106" t="str">
        <f t="shared" si="28"/>
        <v/>
      </c>
      <c r="AK57" s="106" t="str">
        <f t="shared" si="29"/>
        <v/>
      </c>
      <c r="AL57" s="106" t="str">
        <f t="shared" si="30"/>
        <v/>
      </c>
      <c r="AM57" s="106" t="str">
        <f t="shared" si="31"/>
        <v/>
      </c>
      <c r="AN57" s="106" t="str">
        <f t="shared" si="32"/>
        <v/>
      </c>
      <c r="AO57" s="106" t="str">
        <f t="shared" si="33"/>
        <v/>
      </c>
      <c r="AP57" s="106" t="str">
        <f t="shared" si="34"/>
        <v/>
      </c>
      <c r="AQ57" s="106" t="str">
        <f t="shared" si="35"/>
        <v/>
      </c>
      <c r="AR57" s="106" t="str">
        <f t="shared" si="36"/>
        <v/>
      </c>
      <c r="AS57" s="106" t="str">
        <f t="shared" si="37"/>
        <v/>
      </c>
      <c r="AT57" s="106" t="str">
        <f t="shared" si="38"/>
        <v/>
      </c>
      <c r="AU57" s="106" t="str">
        <f t="shared" si="39"/>
        <v/>
      </c>
      <c r="AV57" s="106" t="str">
        <f t="shared" si="40"/>
        <v/>
      </c>
      <c r="AW57" s="106" t="str">
        <f t="shared" si="41"/>
        <v/>
      </c>
      <c r="AX57" s="106" t="str">
        <f t="shared" si="42"/>
        <v/>
      </c>
      <c r="AY57" s="106" t="str">
        <f t="shared" si="43"/>
        <v/>
      </c>
      <c r="AZ57" s="106" t="str">
        <f t="shared" si="44"/>
        <v/>
      </c>
      <c r="BA57" s="106" t="str">
        <f t="shared" si="45"/>
        <v/>
      </c>
      <c r="BB57" s="106" t="str">
        <f t="shared" si="46"/>
        <v/>
      </c>
      <c r="BC57" s="106" t="str">
        <f t="shared" si="47"/>
        <v/>
      </c>
      <c r="BD57" s="106" t="str">
        <f t="shared" si="48"/>
        <v/>
      </c>
      <c r="BE57" s="106" t="str">
        <f t="shared" si="49"/>
        <v/>
      </c>
      <c r="BF57" s="106" t="str">
        <f t="shared" si="50"/>
        <v/>
      </c>
      <c r="BG57" s="106" t="str">
        <f t="shared" si="51"/>
        <v/>
      </c>
      <c r="BH57" s="107" t="str">
        <f t="shared" si="52"/>
        <v/>
      </c>
    </row>
    <row r="58" spans="1:60">
      <c r="A58" s="84"/>
      <c r="B58" s="85" t="s">
        <v>70</v>
      </c>
      <c r="C58" s="113">
        <f>H57+1</f>
        <v>1</v>
      </c>
      <c r="D58" s="115">
        <f>Project7_Duration*'3 - Projects'!F66</f>
        <v>0</v>
      </c>
      <c r="E58" s="115">
        <f t="shared" ref="E58:E60" si="71">IF(MOD(D58,1)=0.5,0.5,0)+E57</f>
        <v>0</v>
      </c>
      <c r="F58" s="115" t="str">
        <f t="shared" ref="F58:F60" si="72">IF(E58=E57,F57,IF(F57="U","D","U"))</f>
        <v>U</v>
      </c>
      <c r="G58" s="115">
        <f t="shared" si="70"/>
        <v>0</v>
      </c>
      <c r="H58" s="111">
        <f t="shared" ref="H58:H89" si="73">C58+G58-1</f>
        <v>0</v>
      </c>
      <c r="I58" s="106" t="str">
        <f t="shared" ref="I58:I89" si="74">IF(AND(Week1&gt;=C58,Week1&lt;=H58),"x","")</f>
        <v/>
      </c>
      <c r="J58" s="106" t="str">
        <f t="shared" ref="J58:J89" si="75">IF(AND(Week2&gt;=C58,Week2&lt;=H58),"x","")</f>
        <v/>
      </c>
      <c r="K58" s="106" t="str">
        <f t="shared" ref="K58:K89" si="76">IF(AND(Week3&gt;=C58,Week3&lt;=H58),"x","")</f>
        <v/>
      </c>
      <c r="L58" s="106" t="str">
        <f t="shared" ref="L58:L89" si="77">IF(AND(Week4&gt;=C58,Week4&lt;=H58),"x","")</f>
        <v/>
      </c>
      <c r="M58" s="106" t="str">
        <f t="shared" ref="M58:M89" si="78">IF(AND(Week5&gt;=C58,Week5&lt;=H58),"x","")</f>
        <v/>
      </c>
      <c r="N58" s="106" t="str">
        <f t="shared" ref="N58:N89" si="79">IF(AND(Week6&gt;=C58,Week6&lt;=H58),"x","")</f>
        <v/>
      </c>
      <c r="O58" s="106" t="str">
        <f t="shared" ref="O58:O89" si="80">IF(AND(Week7&gt;=C58,Week7&lt;=H58),"x","")</f>
        <v/>
      </c>
      <c r="P58" s="106" t="str">
        <f t="shared" ref="P58:P89" si="81">IF(AND(Week8&gt;=C58,Week8&lt;=H58),"x","")</f>
        <v/>
      </c>
      <c r="Q58" s="106" t="str">
        <f t="shared" ref="Q58:Q89" si="82">IF(AND(Week9&gt;=C58,Week9&lt;=H58),"x","")</f>
        <v/>
      </c>
      <c r="R58" s="106" t="str">
        <f t="shared" ref="R58:R89" si="83">IF(AND(Week10&gt;=C58,Week10&lt;=H58),"x","")</f>
        <v/>
      </c>
      <c r="S58" s="106" t="str">
        <f t="shared" ref="S58:S89" si="84">IF(AND(Week11&gt;=C58,Week11&lt;=H58),"x","")</f>
        <v/>
      </c>
      <c r="T58" s="106" t="str">
        <f t="shared" ref="T58:T89" si="85">IF(AND(Week12&gt;=C58,Week12&lt;=H58),"x","")</f>
        <v/>
      </c>
      <c r="U58" s="106" t="str">
        <f t="shared" ref="U58:U89" si="86">IF(AND(Week13&gt;=C58,Week13&lt;=H58),"x","")</f>
        <v/>
      </c>
      <c r="V58" s="106" t="str">
        <f t="shared" ref="V58:V89" si="87">IF(AND(Week14&gt;=C58,Week14&lt;=H58),"x","")</f>
        <v/>
      </c>
      <c r="W58" s="106" t="str">
        <f t="shared" ref="W58:W89" si="88">IF(AND(Week15&gt;=C58,Week15&lt;=H58),"x","")</f>
        <v/>
      </c>
      <c r="X58" s="106" t="str">
        <f t="shared" ref="X58:X89" si="89">IF(AND(Week16&gt;=C58,Week16&lt;=H58),"x","")</f>
        <v/>
      </c>
      <c r="Y58" s="106" t="str">
        <f t="shared" ref="Y58:Y89" si="90">IF(AND(Week17&gt;=C58,Week17&lt;=H58),"x","")</f>
        <v/>
      </c>
      <c r="Z58" s="106" t="str">
        <f t="shared" ref="Z58:Z89" si="91">IF(AND(Week18&gt;=C58,Week18&lt;=H58),"x","")</f>
        <v/>
      </c>
      <c r="AA58" s="106" t="str">
        <f t="shared" ref="AA58:AA89" si="92">IF(AND(Week19&gt;=C58,Week19&lt;=H58),"x","")</f>
        <v/>
      </c>
      <c r="AB58" s="106" t="str">
        <f t="shared" ref="AB58:AB89" si="93">IF(AND(Week20&gt;=C58,Week20&lt;=H58),"x","")</f>
        <v/>
      </c>
      <c r="AC58" s="106" t="str">
        <f t="shared" ref="AC58:AC89" si="94">IF(AND(Week21&gt;=C58,Week21&lt;=H58),"x","")</f>
        <v/>
      </c>
      <c r="AD58" s="106" t="str">
        <f t="shared" ref="AD58:AD89" si="95">IF(AND(Week22&gt;=C58,Week22&lt;=H58),"x","")</f>
        <v/>
      </c>
      <c r="AE58" s="106" t="str">
        <f t="shared" ref="AE58:AE89" si="96">IF(AND(Week23&gt;=C58,Week23&lt;=H58),"x","")</f>
        <v/>
      </c>
      <c r="AF58" s="106" t="str">
        <f t="shared" ref="AF58:AF89" si="97">IF(AND(Week24&gt;=C58,Week24&lt;=H58),"x","")</f>
        <v/>
      </c>
      <c r="AG58" s="106" t="str">
        <f t="shared" ref="AG58:AG89" si="98">IF(AND(Week25&gt;=C58,Week25&lt;=H58),"x","")</f>
        <v/>
      </c>
      <c r="AH58" s="106" t="str">
        <f t="shared" ref="AH58:AH89" si="99">IF(AND(Week26&gt;=C58,Week26&lt;=H58),"x","")</f>
        <v/>
      </c>
      <c r="AI58" s="106" t="str">
        <f t="shared" ref="AI58:AI89" si="100">IF(AND(Week27&gt;=C58,Week27&lt;=H58),"x","")</f>
        <v/>
      </c>
      <c r="AJ58" s="106" t="str">
        <f t="shared" ref="AJ58:AJ89" si="101">IF(AND(Week28&gt;=C58,Week28&lt;=H58),"x","")</f>
        <v/>
      </c>
      <c r="AK58" s="106" t="str">
        <f t="shared" ref="AK58:AK89" si="102">IF(AND(Week29&gt;=C58,Week29&lt;=H58),"x","")</f>
        <v/>
      </c>
      <c r="AL58" s="106" t="str">
        <f t="shared" ref="AL58:AL89" si="103">IF(AND(Week30&gt;=C58,Week30&lt;=H58),"x","")</f>
        <v/>
      </c>
      <c r="AM58" s="106" t="str">
        <f t="shared" ref="AM58:AM89" si="104">IF(AND(Week31&gt;=C58,Week31&lt;=H58),"x","")</f>
        <v/>
      </c>
      <c r="AN58" s="106" t="str">
        <f t="shared" ref="AN58:AN89" si="105">IF(AND(Week32&gt;=C58,Week32&lt;=H58),"x","")</f>
        <v/>
      </c>
      <c r="AO58" s="106" t="str">
        <f t="shared" ref="AO58:AO89" si="106">IF(AND(Week33&gt;=C58,Week33&lt;=H58),"x","")</f>
        <v/>
      </c>
      <c r="AP58" s="106" t="str">
        <f t="shared" ref="AP58:AP89" si="107">IF(AND(Week34&gt;=C58,Week34&lt;=H58),"x","")</f>
        <v/>
      </c>
      <c r="AQ58" s="106" t="str">
        <f t="shared" ref="AQ58:AQ89" si="108">IF(AND(Week35&gt;=C58,Week35&lt;=H58),"x","")</f>
        <v/>
      </c>
      <c r="AR58" s="106" t="str">
        <f t="shared" ref="AR58:AR89" si="109">IF(AND(Week36&gt;=C58,Week36&lt;=H58),"x","")</f>
        <v/>
      </c>
      <c r="AS58" s="106" t="str">
        <f t="shared" ref="AS58:AS89" si="110">IF(AND(Week37&gt;=C58,Week37&lt;=H58),"x","")</f>
        <v/>
      </c>
      <c r="AT58" s="106" t="str">
        <f t="shared" ref="AT58:AT89" si="111">IF(AND(Week38&gt;=C58,Week38&lt;=H58),"x","")</f>
        <v/>
      </c>
      <c r="AU58" s="106" t="str">
        <f t="shared" ref="AU58:AU89" si="112">IF(AND(Week39&gt;=C58,Week39&lt;=H58),"x","")</f>
        <v/>
      </c>
      <c r="AV58" s="106" t="str">
        <f t="shared" ref="AV58:AV89" si="113">IF(AND(Week40&gt;=C58,Week40&lt;=H58),"x","")</f>
        <v/>
      </c>
      <c r="AW58" s="106" t="str">
        <f t="shared" ref="AW58:AW89" si="114">IF(AND(Week41&gt;=C58,Week41&lt;=H58),"x","")</f>
        <v/>
      </c>
      <c r="AX58" s="106" t="str">
        <f t="shared" ref="AX58:AX89" si="115">IF(AND(Week42&gt;=C58,Week42&lt;=H58),"x","")</f>
        <v/>
      </c>
      <c r="AY58" s="106" t="str">
        <f t="shared" ref="AY58:AY89" si="116">IF(AND(Week43&gt;=C58,Week43&lt;=H58),"x","")</f>
        <v/>
      </c>
      <c r="AZ58" s="106" t="str">
        <f t="shared" ref="AZ58:AZ89" si="117">IF(AND(Week44&gt;=C58,Week44&lt;=H58),"x","")</f>
        <v/>
      </c>
      <c r="BA58" s="106" t="str">
        <f t="shared" ref="BA58:BA89" si="118">IF(AND(Week45&gt;=C58,Week45&lt;=H58),"x","")</f>
        <v/>
      </c>
      <c r="BB58" s="106" t="str">
        <f t="shared" ref="BB58:BB89" si="119">IF(AND(Week46&gt;=C58,Week46&lt;=H58),"x","")</f>
        <v/>
      </c>
      <c r="BC58" s="106" t="str">
        <f t="shared" ref="BC58:BC89" si="120">IF(AND(Week47&gt;=C58,Week47&lt;=H58),"x","")</f>
        <v/>
      </c>
      <c r="BD58" s="106" t="str">
        <f t="shared" ref="BD58:BD89" si="121">IF(AND(Week48&gt;=C58,Week48&lt;=H58),"x","")</f>
        <v/>
      </c>
      <c r="BE58" s="106" t="str">
        <f t="shared" ref="BE58:BE89" si="122">IF(AND(Week49&gt;=C58,Week49&lt;=H58),"x","")</f>
        <v/>
      </c>
      <c r="BF58" s="106" t="str">
        <f t="shared" ref="BF58:BF89" si="123">IF(AND(Week50&gt;=C58,Week50&lt;=H58),"x","")</f>
        <v/>
      </c>
      <c r="BG58" s="106" t="str">
        <f t="shared" ref="BG58:BG89" si="124">IF(AND(Week51&gt;=C58,Week51&lt;=H58),"x","")</f>
        <v/>
      </c>
      <c r="BH58" s="107" t="str">
        <f t="shared" ref="BH58:BH89" si="125">IF(AND(Week52&gt;=C58,Week52&lt;=H58),"x","")</f>
        <v/>
      </c>
    </row>
    <row r="59" spans="1:60">
      <c r="A59" s="84"/>
      <c r="B59" s="85" t="s">
        <v>71</v>
      </c>
      <c r="C59" s="113">
        <f>H58+1</f>
        <v>1</v>
      </c>
      <c r="D59" s="115">
        <f>Project7_Duration*'3 - Projects'!F67</f>
        <v>0</v>
      </c>
      <c r="E59" s="115">
        <f t="shared" si="71"/>
        <v>0</v>
      </c>
      <c r="F59" s="115" t="str">
        <f t="shared" si="72"/>
        <v>U</v>
      </c>
      <c r="G59" s="115">
        <f t="shared" si="70"/>
        <v>0</v>
      </c>
      <c r="H59" s="111">
        <f t="shared" si="73"/>
        <v>0</v>
      </c>
      <c r="I59" s="106" t="str">
        <f t="shared" si="74"/>
        <v/>
      </c>
      <c r="J59" s="106" t="str">
        <f t="shared" si="75"/>
        <v/>
      </c>
      <c r="K59" s="106" t="str">
        <f t="shared" si="76"/>
        <v/>
      </c>
      <c r="L59" s="106" t="str">
        <f t="shared" si="77"/>
        <v/>
      </c>
      <c r="M59" s="106" t="str">
        <f t="shared" si="78"/>
        <v/>
      </c>
      <c r="N59" s="106" t="str">
        <f t="shared" si="79"/>
        <v/>
      </c>
      <c r="O59" s="106" t="str">
        <f t="shared" si="80"/>
        <v/>
      </c>
      <c r="P59" s="106" t="str">
        <f t="shared" si="81"/>
        <v/>
      </c>
      <c r="Q59" s="106" t="str">
        <f t="shared" si="82"/>
        <v/>
      </c>
      <c r="R59" s="106" t="str">
        <f t="shared" si="83"/>
        <v/>
      </c>
      <c r="S59" s="106" t="str">
        <f t="shared" si="84"/>
        <v/>
      </c>
      <c r="T59" s="106" t="str">
        <f t="shared" si="85"/>
        <v/>
      </c>
      <c r="U59" s="106" t="str">
        <f t="shared" si="86"/>
        <v/>
      </c>
      <c r="V59" s="106" t="str">
        <f t="shared" si="87"/>
        <v/>
      </c>
      <c r="W59" s="106" t="str">
        <f t="shared" si="88"/>
        <v/>
      </c>
      <c r="X59" s="106" t="str">
        <f t="shared" si="89"/>
        <v/>
      </c>
      <c r="Y59" s="106" t="str">
        <f t="shared" si="90"/>
        <v/>
      </c>
      <c r="Z59" s="106" t="str">
        <f t="shared" si="91"/>
        <v/>
      </c>
      <c r="AA59" s="106" t="str">
        <f t="shared" si="92"/>
        <v/>
      </c>
      <c r="AB59" s="106" t="str">
        <f t="shared" si="93"/>
        <v/>
      </c>
      <c r="AC59" s="106" t="str">
        <f t="shared" si="94"/>
        <v/>
      </c>
      <c r="AD59" s="106" t="str">
        <f t="shared" si="95"/>
        <v/>
      </c>
      <c r="AE59" s="106" t="str">
        <f t="shared" si="96"/>
        <v/>
      </c>
      <c r="AF59" s="106" t="str">
        <f t="shared" si="97"/>
        <v/>
      </c>
      <c r="AG59" s="106" t="str">
        <f t="shared" si="98"/>
        <v/>
      </c>
      <c r="AH59" s="106" t="str">
        <f t="shared" si="99"/>
        <v/>
      </c>
      <c r="AI59" s="106" t="str">
        <f t="shared" si="100"/>
        <v/>
      </c>
      <c r="AJ59" s="106" t="str">
        <f t="shared" si="101"/>
        <v/>
      </c>
      <c r="AK59" s="106" t="str">
        <f t="shared" si="102"/>
        <v/>
      </c>
      <c r="AL59" s="106" t="str">
        <f t="shared" si="103"/>
        <v/>
      </c>
      <c r="AM59" s="106" t="str">
        <f t="shared" si="104"/>
        <v/>
      </c>
      <c r="AN59" s="106" t="str">
        <f t="shared" si="105"/>
        <v/>
      </c>
      <c r="AO59" s="106" t="str">
        <f t="shared" si="106"/>
        <v/>
      </c>
      <c r="AP59" s="106" t="str">
        <f t="shared" si="107"/>
        <v/>
      </c>
      <c r="AQ59" s="106" t="str">
        <f t="shared" si="108"/>
        <v/>
      </c>
      <c r="AR59" s="106" t="str">
        <f t="shared" si="109"/>
        <v/>
      </c>
      <c r="AS59" s="106" t="str">
        <f t="shared" si="110"/>
        <v/>
      </c>
      <c r="AT59" s="106" t="str">
        <f t="shared" si="111"/>
        <v/>
      </c>
      <c r="AU59" s="106" t="str">
        <f t="shared" si="112"/>
        <v/>
      </c>
      <c r="AV59" s="106" t="str">
        <f t="shared" si="113"/>
        <v/>
      </c>
      <c r="AW59" s="106" t="str">
        <f t="shared" si="114"/>
        <v/>
      </c>
      <c r="AX59" s="106" t="str">
        <f t="shared" si="115"/>
        <v/>
      </c>
      <c r="AY59" s="106" t="str">
        <f t="shared" si="116"/>
        <v/>
      </c>
      <c r="AZ59" s="106" t="str">
        <f t="shared" si="117"/>
        <v/>
      </c>
      <c r="BA59" s="106" t="str">
        <f t="shared" si="118"/>
        <v/>
      </c>
      <c r="BB59" s="106" t="str">
        <f t="shared" si="119"/>
        <v/>
      </c>
      <c r="BC59" s="106" t="str">
        <f t="shared" si="120"/>
        <v/>
      </c>
      <c r="BD59" s="106" t="str">
        <f t="shared" si="121"/>
        <v/>
      </c>
      <c r="BE59" s="106" t="str">
        <f t="shared" si="122"/>
        <v/>
      </c>
      <c r="BF59" s="106" t="str">
        <f t="shared" si="123"/>
        <v/>
      </c>
      <c r="BG59" s="106" t="str">
        <f t="shared" si="124"/>
        <v/>
      </c>
      <c r="BH59" s="107" t="str">
        <f t="shared" si="125"/>
        <v/>
      </c>
    </row>
    <row r="60" spans="1:60">
      <c r="A60" s="87"/>
      <c r="B60" s="88" t="s">
        <v>72</v>
      </c>
      <c r="C60" s="114">
        <f>H59+1</f>
        <v>1</v>
      </c>
      <c r="D60" s="116">
        <f>Project7_Duration*'3 - Projects'!F68</f>
        <v>0</v>
      </c>
      <c r="E60" s="116">
        <f t="shared" si="71"/>
        <v>0</v>
      </c>
      <c r="F60" s="116" t="str">
        <f t="shared" si="72"/>
        <v>U</v>
      </c>
      <c r="G60" s="116">
        <f t="shared" si="70"/>
        <v>0</v>
      </c>
      <c r="H60" s="112">
        <f t="shared" si="73"/>
        <v>0</v>
      </c>
      <c r="I60" s="108" t="str">
        <f t="shared" si="74"/>
        <v/>
      </c>
      <c r="J60" s="108" t="str">
        <f t="shared" si="75"/>
        <v/>
      </c>
      <c r="K60" s="108" t="str">
        <f t="shared" si="76"/>
        <v/>
      </c>
      <c r="L60" s="108" t="str">
        <f t="shared" si="77"/>
        <v/>
      </c>
      <c r="M60" s="108" t="str">
        <f t="shared" si="78"/>
        <v/>
      </c>
      <c r="N60" s="108" t="str">
        <f t="shared" si="79"/>
        <v/>
      </c>
      <c r="O60" s="108" t="str">
        <f t="shared" si="80"/>
        <v/>
      </c>
      <c r="P60" s="108" t="str">
        <f t="shared" si="81"/>
        <v/>
      </c>
      <c r="Q60" s="108" t="str">
        <f t="shared" si="82"/>
        <v/>
      </c>
      <c r="R60" s="108" t="str">
        <f t="shared" si="83"/>
        <v/>
      </c>
      <c r="S60" s="108" t="str">
        <f t="shared" si="84"/>
        <v/>
      </c>
      <c r="T60" s="108" t="str">
        <f t="shared" si="85"/>
        <v/>
      </c>
      <c r="U60" s="108" t="str">
        <f t="shared" si="86"/>
        <v/>
      </c>
      <c r="V60" s="108" t="str">
        <f t="shared" si="87"/>
        <v/>
      </c>
      <c r="W60" s="108" t="str">
        <f t="shared" si="88"/>
        <v/>
      </c>
      <c r="X60" s="108" t="str">
        <f t="shared" si="89"/>
        <v/>
      </c>
      <c r="Y60" s="108" t="str">
        <f t="shared" si="90"/>
        <v/>
      </c>
      <c r="Z60" s="108" t="str">
        <f t="shared" si="91"/>
        <v/>
      </c>
      <c r="AA60" s="108" t="str">
        <f t="shared" si="92"/>
        <v/>
      </c>
      <c r="AB60" s="108" t="str">
        <f t="shared" si="93"/>
        <v/>
      </c>
      <c r="AC60" s="108" t="str">
        <f t="shared" si="94"/>
        <v/>
      </c>
      <c r="AD60" s="108" t="str">
        <f t="shared" si="95"/>
        <v/>
      </c>
      <c r="AE60" s="108" t="str">
        <f t="shared" si="96"/>
        <v/>
      </c>
      <c r="AF60" s="108" t="str">
        <f t="shared" si="97"/>
        <v/>
      </c>
      <c r="AG60" s="108" t="str">
        <f t="shared" si="98"/>
        <v/>
      </c>
      <c r="AH60" s="108" t="str">
        <f t="shared" si="99"/>
        <v/>
      </c>
      <c r="AI60" s="108" t="str">
        <f t="shared" si="100"/>
        <v/>
      </c>
      <c r="AJ60" s="108" t="str">
        <f t="shared" si="101"/>
        <v/>
      </c>
      <c r="AK60" s="108" t="str">
        <f t="shared" si="102"/>
        <v/>
      </c>
      <c r="AL60" s="108" t="str">
        <f t="shared" si="103"/>
        <v/>
      </c>
      <c r="AM60" s="108" t="str">
        <f t="shared" si="104"/>
        <v/>
      </c>
      <c r="AN60" s="108" t="str">
        <f t="shared" si="105"/>
        <v/>
      </c>
      <c r="AO60" s="108" t="str">
        <f t="shared" si="106"/>
        <v/>
      </c>
      <c r="AP60" s="108" t="str">
        <f t="shared" si="107"/>
        <v/>
      </c>
      <c r="AQ60" s="108" t="str">
        <f t="shared" si="108"/>
        <v/>
      </c>
      <c r="AR60" s="108" t="str">
        <f t="shared" si="109"/>
        <v/>
      </c>
      <c r="AS60" s="108" t="str">
        <f t="shared" si="110"/>
        <v/>
      </c>
      <c r="AT60" s="108" t="str">
        <f t="shared" si="111"/>
        <v/>
      </c>
      <c r="AU60" s="108" t="str">
        <f t="shared" si="112"/>
        <v/>
      </c>
      <c r="AV60" s="108" t="str">
        <f t="shared" si="113"/>
        <v/>
      </c>
      <c r="AW60" s="108" t="str">
        <f t="shared" si="114"/>
        <v/>
      </c>
      <c r="AX60" s="108" t="str">
        <f t="shared" si="115"/>
        <v/>
      </c>
      <c r="AY60" s="108" t="str">
        <f t="shared" si="116"/>
        <v/>
      </c>
      <c r="AZ60" s="108" t="str">
        <f t="shared" si="117"/>
        <v/>
      </c>
      <c r="BA60" s="108" t="str">
        <f t="shared" si="118"/>
        <v/>
      </c>
      <c r="BB60" s="108" t="str">
        <f t="shared" si="119"/>
        <v/>
      </c>
      <c r="BC60" s="108" t="str">
        <f t="shared" si="120"/>
        <v/>
      </c>
      <c r="BD60" s="108" t="str">
        <f t="shared" si="121"/>
        <v/>
      </c>
      <c r="BE60" s="108" t="str">
        <f t="shared" si="122"/>
        <v/>
      </c>
      <c r="BF60" s="108" t="str">
        <f t="shared" si="123"/>
        <v/>
      </c>
      <c r="BG60" s="108" t="str">
        <f t="shared" si="124"/>
        <v/>
      </c>
      <c r="BH60" s="109" t="str">
        <f t="shared" si="125"/>
        <v/>
      </c>
    </row>
    <row r="61" spans="1:60">
      <c r="A61" s="84" t="s">
        <v>18</v>
      </c>
      <c r="B61" s="85" t="s">
        <v>64</v>
      </c>
      <c r="C61" s="117">
        <f>Project8_Start</f>
        <v>1</v>
      </c>
      <c r="D61" s="118">
        <f>Project8_Duration*'3 - Projects'!F74</f>
        <v>0</v>
      </c>
      <c r="E61" s="118">
        <f>IF(MOD(D61,1)=0.5,0.5,0)</f>
        <v>0</v>
      </c>
      <c r="F61" s="118" t="str">
        <f>IF(D61&lt;=1.5,"U","D")</f>
        <v>U</v>
      </c>
      <c r="G61" s="118">
        <f>IF(MOD(D61,1)=0.5,IF(F61="U",ROUNDUP(D61,0),ROUNDDOWN(D61,0)),ROUND(D61,0))</f>
        <v>0</v>
      </c>
      <c r="H61" s="119">
        <f t="shared" si="73"/>
        <v>0</v>
      </c>
      <c r="I61" s="106" t="str">
        <f t="shared" si="74"/>
        <v/>
      </c>
      <c r="J61" s="106" t="str">
        <f t="shared" si="75"/>
        <v/>
      </c>
      <c r="K61" s="106" t="str">
        <f t="shared" si="76"/>
        <v/>
      </c>
      <c r="L61" s="106" t="str">
        <f t="shared" si="77"/>
        <v/>
      </c>
      <c r="M61" s="106" t="str">
        <f t="shared" si="78"/>
        <v/>
      </c>
      <c r="N61" s="106" t="str">
        <f t="shared" si="79"/>
        <v/>
      </c>
      <c r="O61" s="106" t="str">
        <f t="shared" si="80"/>
        <v/>
      </c>
      <c r="P61" s="106" t="str">
        <f t="shared" si="81"/>
        <v/>
      </c>
      <c r="Q61" s="106" t="str">
        <f t="shared" si="82"/>
        <v/>
      </c>
      <c r="R61" s="106" t="str">
        <f t="shared" si="83"/>
        <v/>
      </c>
      <c r="S61" s="106" t="str">
        <f t="shared" si="84"/>
        <v/>
      </c>
      <c r="T61" s="106" t="str">
        <f t="shared" si="85"/>
        <v/>
      </c>
      <c r="U61" s="106" t="str">
        <f t="shared" si="86"/>
        <v/>
      </c>
      <c r="V61" s="106" t="str">
        <f t="shared" si="87"/>
        <v/>
      </c>
      <c r="W61" s="106" t="str">
        <f t="shared" si="88"/>
        <v/>
      </c>
      <c r="X61" s="106" t="str">
        <f t="shared" si="89"/>
        <v/>
      </c>
      <c r="Y61" s="106" t="str">
        <f t="shared" si="90"/>
        <v/>
      </c>
      <c r="Z61" s="106" t="str">
        <f t="shared" si="91"/>
        <v/>
      </c>
      <c r="AA61" s="106" t="str">
        <f t="shared" si="92"/>
        <v/>
      </c>
      <c r="AB61" s="106" t="str">
        <f t="shared" si="93"/>
        <v/>
      </c>
      <c r="AC61" s="106" t="str">
        <f t="shared" si="94"/>
        <v/>
      </c>
      <c r="AD61" s="106" t="str">
        <f t="shared" si="95"/>
        <v/>
      </c>
      <c r="AE61" s="106" t="str">
        <f t="shared" si="96"/>
        <v/>
      </c>
      <c r="AF61" s="106" t="str">
        <f t="shared" si="97"/>
        <v/>
      </c>
      <c r="AG61" s="106" t="str">
        <f t="shared" si="98"/>
        <v/>
      </c>
      <c r="AH61" s="106" t="str">
        <f t="shared" si="99"/>
        <v/>
      </c>
      <c r="AI61" s="106" t="str">
        <f t="shared" si="100"/>
        <v/>
      </c>
      <c r="AJ61" s="106" t="str">
        <f t="shared" si="101"/>
        <v/>
      </c>
      <c r="AK61" s="106" t="str">
        <f t="shared" si="102"/>
        <v/>
      </c>
      <c r="AL61" s="106" t="str">
        <f t="shared" si="103"/>
        <v/>
      </c>
      <c r="AM61" s="106" t="str">
        <f t="shared" si="104"/>
        <v/>
      </c>
      <c r="AN61" s="106" t="str">
        <f t="shared" si="105"/>
        <v/>
      </c>
      <c r="AO61" s="106" t="str">
        <f t="shared" si="106"/>
        <v/>
      </c>
      <c r="AP61" s="106" t="str">
        <f t="shared" si="107"/>
        <v/>
      </c>
      <c r="AQ61" s="106" t="str">
        <f t="shared" si="108"/>
        <v/>
      </c>
      <c r="AR61" s="106" t="str">
        <f t="shared" si="109"/>
        <v/>
      </c>
      <c r="AS61" s="106" t="str">
        <f t="shared" si="110"/>
        <v/>
      </c>
      <c r="AT61" s="106" t="str">
        <f t="shared" si="111"/>
        <v/>
      </c>
      <c r="AU61" s="106" t="str">
        <f t="shared" si="112"/>
        <v/>
      </c>
      <c r="AV61" s="106" t="str">
        <f t="shared" si="113"/>
        <v/>
      </c>
      <c r="AW61" s="106" t="str">
        <f t="shared" si="114"/>
        <v/>
      </c>
      <c r="AX61" s="106" t="str">
        <f t="shared" si="115"/>
        <v/>
      </c>
      <c r="AY61" s="106" t="str">
        <f t="shared" si="116"/>
        <v/>
      </c>
      <c r="AZ61" s="106" t="str">
        <f t="shared" si="117"/>
        <v/>
      </c>
      <c r="BA61" s="106" t="str">
        <f t="shared" si="118"/>
        <v/>
      </c>
      <c r="BB61" s="106" t="str">
        <f t="shared" si="119"/>
        <v/>
      </c>
      <c r="BC61" s="106" t="str">
        <f t="shared" si="120"/>
        <v/>
      </c>
      <c r="BD61" s="106" t="str">
        <f t="shared" si="121"/>
        <v/>
      </c>
      <c r="BE61" s="106" t="str">
        <f t="shared" si="122"/>
        <v/>
      </c>
      <c r="BF61" s="106" t="str">
        <f t="shared" si="123"/>
        <v/>
      </c>
      <c r="BG61" s="106" t="str">
        <f t="shared" si="124"/>
        <v/>
      </c>
      <c r="BH61" s="107" t="str">
        <f t="shared" si="125"/>
        <v/>
      </c>
    </row>
    <row r="62" spans="1:60">
      <c r="A62" s="84"/>
      <c r="B62" s="85" t="s">
        <v>65</v>
      </c>
      <c r="C62" s="113">
        <f>H61+1</f>
        <v>1</v>
      </c>
      <c r="D62" s="115">
        <f>Project8_Duration*'3 - Projects'!F75</f>
        <v>0</v>
      </c>
      <c r="E62" s="115">
        <f>IF(MOD(D62,1)=0.5,0.5,0)+E61</f>
        <v>0</v>
      </c>
      <c r="F62" s="115" t="str">
        <f>IF(E62=E61,F61,IF(F61="U","D","U"))</f>
        <v>U</v>
      </c>
      <c r="G62" s="115">
        <f t="shared" ref="G62:G65" si="126">IF(MOD(D62,1)=0.5,IF(F62="U",ROUNDUP(D62,0),ROUNDDOWN(D62,0)),ROUND(D62,0))</f>
        <v>0</v>
      </c>
      <c r="H62" s="111">
        <f t="shared" si="73"/>
        <v>0</v>
      </c>
      <c r="I62" s="106" t="str">
        <f t="shared" si="74"/>
        <v/>
      </c>
      <c r="J62" s="106" t="str">
        <f t="shared" si="75"/>
        <v/>
      </c>
      <c r="K62" s="106" t="str">
        <f t="shared" si="76"/>
        <v/>
      </c>
      <c r="L62" s="106" t="str">
        <f t="shared" si="77"/>
        <v/>
      </c>
      <c r="M62" s="106" t="str">
        <f t="shared" si="78"/>
        <v/>
      </c>
      <c r="N62" s="106" t="str">
        <f t="shared" si="79"/>
        <v/>
      </c>
      <c r="O62" s="106" t="str">
        <f t="shared" si="80"/>
        <v/>
      </c>
      <c r="P62" s="106" t="str">
        <f t="shared" si="81"/>
        <v/>
      </c>
      <c r="Q62" s="106" t="str">
        <f t="shared" si="82"/>
        <v/>
      </c>
      <c r="R62" s="106" t="str">
        <f t="shared" si="83"/>
        <v/>
      </c>
      <c r="S62" s="106" t="str">
        <f t="shared" si="84"/>
        <v/>
      </c>
      <c r="T62" s="106" t="str">
        <f t="shared" si="85"/>
        <v/>
      </c>
      <c r="U62" s="106" t="str">
        <f t="shared" si="86"/>
        <v/>
      </c>
      <c r="V62" s="106" t="str">
        <f t="shared" si="87"/>
        <v/>
      </c>
      <c r="W62" s="106" t="str">
        <f t="shared" si="88"/>
        <v/>
      </c>
      <c r="X62" s="106" t="str">
        <f t="shared" si="89"/>
        <v/>
      </c>
      <c r="Y62" s="106" t="str">
        <f t="shared" si="90"/>
        <v/>
      </c>
      <c r="Z62" s="106" t="str">
        <f t="shared" si="91"/>
        <v/>
      </c>
      <c r="AA62" s="106" t="str">
        <f t="shared" si="92"/>
        <v/>
      </c>
      <c r="AB62" s="106" t="str">
        <f t="shared" si="93"/>
        <v/>
      </c>
      <c r="AC62" s="106" t="str">
        <f t="shared" si="94"/>
        <v/>
      </c>
      <c r="AD62" s="106" t="str">
        <f t="shared" si="95"/>
        <v/>
      </c>
      <c r="AE62" s="106" t="str">
        <f t="shared" si="96"/>
        <v/>
      </c>
      <c r="AF62" s="106" t="str">
        <f t="shared" si="97"/>
        <v/>
      </c>
      <c r="AG62" s="106" t="str">
        <f t="shared" si="98"/>
        <v/>
      </c>
      <c r="AH62" s="106" t="str">
        <f t="shared" si="99"/>
        <v/>
      </c>
      <c r="AI62" s="106" t="str">
        <f t="shared" si="100"/>
        <v/>
      </c>
      <c r="AJ62" s="106" t="str">
        <f t="shared" si="101"/>
        <v/>
      </c>
      <c r="AK62" s="106" t="str">
        <f t="shared" si="102"/>
        <v/>
      </c>
      <c r="AL62" s="106" t="str">
        <f t="shared" si="103"/>
        <v/>
      </c>
      <c r="AM62" s="106" t="str">
        <f t="shared" si="104"/>
        <v/>
      </c>
      <c r="AN62" s="106" t="str">
        <f t="shared" si="105"/>
        <v/>
      </c>
      <c r="AO62" s="106" t="str">
        <f t="shared" si="106"/>
        <v/>
      </c>
      <c r="AP62" s="106" t="str">
        <f t="shared" si="107"/>
        <v/>
      </c>
      <c r="AQ62" s="106" t="str">
        <f t="shared" si="108"/>
        <v/>
      </c>
      <c r="AR62" s="106" t="str">
        <f t="shared" si="109"/>
        <v/>
      </c>
      <c r="AS62" s="106" t="str">
        <f t="shared" si="110"/>
        <v/>
      </c>
      <c r="AT62" s="106" t="str">
        <f t="shared" si="111"/>
        <v/>
      </c>
      <c r="AU62" s="106" t="str">
        <f t="shared" si="112"/>
        <v/>
      </c>
      <c r="AV62" s="106" t="str">
        <f t="shared" si="113"/>
        <v/>
      </c>
      <c r="AW62" s="106" t="str">
        <f t="shared" si="114"/>
        <v/>
      </c>
      <c r="AX62" s="106" t="str">
        <f t="shared" si="115"/>
        <v/>
      </c>
      <c r="AY62" s="106" t="str">
        <f t="shared" si="116"/>
        <v/>
      </c>
      <c r="AZ62" s="106" t="str">
        <f t="shared" si="117"/>
        <v/>
      </c>
      <c r="BA62" s="106" t="str">
        <f t="shared" si="118"/>
        <v/>
      </c>
      <c r="BB62" s="106" t="str">
        <f t="shared" si="119"/>
        <v/>
      </c>
      <c r="BC62" s="106" t="str">
        <f t="shared" si="120"/>
        <v/>
      </c>
      <c r="BD62" s="106" t="str">
        <f t="shared" si="121"/>
        <v/>
      </c>
      <c r="BE62" s="106" t="str">
        <f t="shared" si="122"/>
        <v/>
      </c>
      <c r="BF62" s="106" t="str">
        <f t="shared" si="123"/>
        <v/>
      </c>
      <c r="BG62" s="106" t="str">
        <f t="shared" si="124"/>
        <v/>
      </c>
      <c r="BH62" s="107" t="str">
        <f t="shared" si="125"/>
        <v/>
      </c>
    </row>
    <row r="63" spans="1:60">
      <c r="A63" s="84"/>
      <c r="B63" s="85" t="s">
        <v>70</v>
      </c>
      <c r="C63" s="113">
        <f>H62+1</f>
        <v>1</v>
      </c>
      <c r="D63" s="115">
        <f>Project8_Duration*'3 - Projects'!F76</f>
        <v>0</v>
      </c>
      <c r="E63" s="115">
        <f t="shared" ref="E63:E65" si="127">IF(MOD(D63,1)=0.5,0.5,0)+E62</f>
        <v>0</v>
      </c>
      <c r="F63" s="115" t="str">
        <f t="shared" ref="F63:F65" si="128">IF(E63=E62,F62,IF(F62="U","D","U"))</f>
        <v>U</v>
      </c>
      <c r="G63" s="115">
        <f t="shared" si="126"/>
        <v>0</v>
      </c>
      <c r="H63" s="111">
        <f t="shared" si="73"/>
        <v>0</v>
      </c>
      <c r="I63" s="106" t="str">
        <f t="shared" si="74"/>
        <v/>
      </c>
      <c r="J63" s="106" t="str">
        <f t="shared" si="75"/>
        <v/>
      </c>
      <c r="K63" s="106" t="str">
        <f t="shared" si="76"/>
        <v/>
      </c>
      <c r="L63" s="106" t="str">
        <f t="shared" si="77"/>
        <v/>
      </c>
      <c r="M63" s="106" t="str">
        <f t="shared" si="78"/>
        <v/>
      </c>
      <c r="N63" s="106" t="str">
        <f t="shared" si="79"/>
        <v/>
      </c>
      <c r="O63" s="106" t="str">
        <f t="shared" si="80"/>
        <v/>
      </c>
      <c r="P63" s="106" t="str">
        <f t="shared" si="81"/>
        <v/>
      </c>
      <c r="Q63" s="106" t="str">
        <f t="shared" si="82"/>
        <v/>
      </c>
      <c r="R63" s="106" t="str">
        <f t="shared" si="83"/>
        <v/>
      </c>
      <c r="S63" s="106" t="str">
        <f t="shared" si="84"/>
        <v/>
      </c>
      <c r="T63" s="106" t="str">
        <f t="shared" si="85"/>
        <v/>
      </c>
      <c r="U63" s="106" t="str">
        <f t="shared" si="86"/>
        <v/>
      </c>
      <c r="V63" s="106" t="str">
        <f t="shared" si="87"/>
        <v/>
      </c>
      <c r="W63" s="106" t="str">
        <f t="shared" si="88"/>
        <v/>
      </c>
      <c r="X63" s="106" t="str">
        <f t="shared" si="89"/>
        <v/>
      </c>
      <c r="Y63" s="106" t="str">
        <f t="shared" si="90"/>
        <v/>
      </c>
      <c r="Z63" s="106" t="str">
        <f t="shared" si="91"/>
        <v/>
      </c>
      <c r="AA63" s="106" t="str">
        <f t="shared" si="92"/>
        <v/>
      </c>
      <c r="AB63" s="106" t="str">
        <f t="shared" si="93"/>
        <v/>
      </c>
      <c r="AC63" s="106" t="str">
        <f t="shared" si="94"/>
        <v/>
      </c>
      <c r="AD63" s="106" t="str">
        <f t="shared" si="95"/>
        <v/>
      </c>
      <c r="AE63" s="106" t="str">
        <f t="shared" si="96"/>
        <v/>
      </c>
      <c r="AF63" s="106" t="str">
        <f t="shared" si="97"/>
        <v/>
      </c>
      <c r="AG63" s="106" t="str">
        <f t="shared" si="98"/>
        <v/>
      </c>
      <c r="AH63" s="106" t="str">
        <f t="shared" si="99"/>
        <v/>
      </c>
      <c r="AI63" s="106" t="str">
        <f t="shared" si="100"/>
        <v/>
      </c>
      <c r="AJ63" s="106" t="str">
        <f t="shared" si="101"/>
        <v/>
      </c>
      <c r="AK63" s="106" t="str">
        <f t="shared" si="102"/>
        <v/>
      </c>
      <c r="AL63" s="106" t="str">
        <f t="shared" si="103"/>
        <v/>
      </c>
      <c r="AM63" s="106" t="str">
        <f t="shared" si="104"/>
        <v/>
      </c>
      <c r="AN63" s="106" t="str">
        <f t="shared" si="105"/>
        <v/>
      </c>
      <c r="AO63" s="106" t="str">
        <f t="shared" si="106"/>
        <v/>
      </c>
      <c r="AP63" s="106" t="str">
        <f t="shared" si="107"/>
        <v/>
      </c>
      <c r="AQ63" s="106" t="str">
        <f t="shared" si="108"/>
        <v/>
      </c>
      <c r="AR63" s="106" t="str">
        <f t="shared" si="109"/>
        <v/>
      </c>
      <c r="AS63" s="106" t="str">
        <f t="shared" si="110"/>
        <v/>
      </c>
      <c r="AT63" s="106" t="str">
        <f t="shared" si="111"/>
        <v/>
      </c>
      <c r="AU63" s="106" t="str">
        <f t="shared" si="112"/>
        <v/>
      </c>
      <c r="AV63" s="106" t="str">
        <f t="shared" si="113"/>
        <v/>
      </c>
      <c r="AW63" s="106" t="str">
        <f t="shared" si="114"/>
        <v/>
      </c>
      <c r="AX63" s="106" t="str">
        <f t="shared" si="115"/>
        <v/>
      </c>
      <c r="AY63" s="106" t="str">
        <f t="shared" si="116"/>
        <v/>
      </c>
      <c r="AZ63" s="106" t="str">
        <f t="shared" si="117"/>
        <v/>
      </c>
      <c r="BA63" s="106" t="str">
        <f t="shared" si="118"/>
        <v/>
      </c>
      <c r="BB63" s="106" t="str">
        <f t="shared" si="119"/>
        <v/>
      </c>
      <c r="BC63" s="106" t="str">
        <f t="shared" si="120"/>
        <v/>
      </c>
      <c r="BD63" s="106" t="str">
        <f t="shared" si="121"/>
        <v/>
      </c>
      <c r="BE63" s="106" t="str">
        <f t="shared" si="122"/>
        <v/>
      </c>
      <c r="BF63" s="106" t="str">
        <f t="shared" si="123"/>
        <v/>
      </c>
      <c r="BG63" s="106" t="str">
        <f t="shared" si="124"/>
        <v/>
      </c>
      <c r="BH63" s="107" t="str">
        <f t="shared" si="125"/>
        <v/>
      </c>
    </row>
    <row r="64" spans="1:60">
      <c r="A64" s="84"/>
      <c r="B64" s="85" t="s">
        <v>71</v>
      </c>
      <c r="C64" s="113">
        <f>H63+1</f>
        <v>1</v>
      </c>
      <c r="D64" s="115">
        <f>Project8_Duration*'3 - Projects'!F77</f>
        <v>0</v>
      </c>
      <c r="E64" s="115">
        <f t="shared" si="127"/>
        <v>0</v>
      </c>
      <c r="F64" s="115" t="str">
        <f t="shared" si="128"/>
        <v>U</v>
      </c>
      <c r="G64" s="115">
        <f t="shared" si="126"/>
        <v>0</v>
      </c>
      <c r="H64" s="111">
        <f t="shared" si="73"/>
        <v>0</v>
      </c>
      <c r="I64" s="106" t="str">
        <f t="shared" si="74"/>
        <v/>
      </c>
      <c r="J64" s="106" t="str">
        <f t="shared" si="75"/>
        <v/>
      </c>
      <c r="K64" s="106" t="str">
        <f t="shared" si="76"/>
        <v/>
      </c>
      <c r="L64" s="106" t="str">
        <f t="shared" si="77"/>
        <v/>
      </c>
      <c r="M64" s="106" t="str">
        <f t="shared" si="78"/>
        <v/>
      </c>
      <c r="N64" s="106" t="str">
        <f t="shared" si="79"/>
        <v/>
      </c>
      <c r="O64" s="106" t="str">
        <f t="shared" si="80"/>
        <v/>
      </c>
      <c r="P64" s="106" t="str">
        <f t="shared" si="81"/>
        <v/>
      </c>
      <c r="Q64" s="106" t="str">
        <f t="shared" si="82"/>
        <v/>
      </c>
      <c r="R64" s="106" t="str">
        <f t="shared" si="83"/>
        <v/>
      </c>
      <c r="S64" s="106" t="str">
        <f t="shared" si="84"/>
        <v/>
      </c>
      <c r="T64" s="106" t="str">
        <f t="shared" si="85"/>
        <v/>
      </c>
      <c r="U64" s="106" t="str">
        <f t="shared" si="86"/>
        <v/>
      </c>
      <c r="V64" s="106" t="str">
        <f t="shared" si="87"/>
        <v/>
      </c>
      <c r="W64" s="106" t="str">
        <f t="shared" si="88"/>
        <v/>
      </c>
      <c r="X64" s="106" t="str">
        <f t="shared" si="89"/>
        <v/>
      </c>
      <c r="Y64" s="106" t="str">
        <f t="shared" si="90"/>
        <v/>
      </c>
      <c r="Z64" s="106" t="str">
        <f t="shared" si="91"/>
        <v/>
      </c>
      <c r="AA64" s="106" t="str">
        <f t="shared" si="92"/>
        <v/>
      </c>
      <c r="AB64" s="106" t="str">
        <f t="shared" si="93"/>
        <v/>
      </c>
      <c r="AC64" s="106" t="str">
        <f t="shared" si="94"/>
        <v/>
      </c>
      <c r="AD64" s="106" t="str">
        <f t="shared" si="95"/>
        <v/>
      </c>
      <c r="AE64" s="106" t="str">
        <f t="shared" si="96"/>
        <v/>
      </c>
      <c r="AF64" s="106" t="str">
        <f t="shared" si="97"/>
        <v/>
      </c>
      <c r="AG64" s="106" t="str">
        <f t="shared" si="98"/>
        <v/>
      </c>
      <c r="AH64" s="106" t="str">
        <f t="shared" si="99"/>
        <v/>
      </c>
      <c r="AI64" s="106" t="str">
        <f t="shared" si="100"/>
        <v/>
      </c>
      <c r="AJ64" s="106" t="str">
        <f t="shared" si="101"/>
        <v/>
      </c>
      <c r="AK64" s="106" t="str">
        <f t="shared" si="102"/>
        <v/>
      </c>
      <c r="AL64" s="106" t="str">
        <f t="shared" si="103"/>
        <v/>
      </c>
      <c r="AM64" s="106" t="str">
        <f t="shared" si="104"/>
        <v/>
      </c>
      <c r="AN64" s="106" t="str">
        <f t="shared" si="105"/>
        <v/>
      </c>
      <c r="AO64" s="106" t="str">
        <f t="shared" si="106"/>
        <v/>
      </c>
      <c r="AP64" s="106" t="str">
        <f t="shared" si="107"/>
        <v/>
      </c>
      <c r="AQ64" s="106" t="str">
        <f t="shared" si="108"/>
        <v/>
      </c>
      <c r="AR64" s="106" t="str">
        <f t="shared" si="109"/>
        <v/>
      </c>
      <c r="AS64" s="106" t="str">
        <f t="shared" si="110"/>
        <v/>
      </c>
      <c r="AT64" s="106" t="str">
        <f t="shared" si="111"/>
        <v/>
      </c>
      <c r="AU64" s="106" t="str">
        <f t="shared" si="112"/>
        <v/>
      </c>
      <c r="AV64" s="106" t="str">
        <f t="shared" si="113"/>
        <v/>
      </c>
      <c r="AW64" s="106" t="str">
        <f t="shared" si="114"/>
        <v/>
      </c>
      <c r="AX64" s="106" t="str">
        <f t="shared" si="115"/>
        <v/>
      </c>
      <c r="AY64" s="106" t="str">
        <f t="shared" si="116"/>
        <v/>
      </c>
      <c r="AZ64" s="106" t="str">
        <f t="shared" si="117"/>
        <v/>
      </c>
      <c r="BA64" s="106" t="str">
        <f t="shared" si="118"/>
        <v/>
      </c>
      <c r="BB64" s="106" t="str">
        <f t="shared" si="119"/>
        <v/>
      </c>
      <c r="BC64" s="106" t="str">
        <f t="shared" si="120"/>
        <v/>
      </c>
      <c r="BD64" s="106" t="str">
        <f t="shared" si="121"/>
        <v/>
      </c>
      <c r="BE64" s="106" t="str">
        <f t="shared" si="122"/>
        <v/>
      </c>
      <c r="BF64" s="106" t="str">
        <f t="shared" si="123"/>
        <v/>
      </c>
      <c r="BG64" s="106" t="str">
        <f t="shared" si="124"/>
        <v/>
      </c>
      <c r="BH64" s="107" t="str">
        <f t="shared" si="125"/>
        <v/>
      </c>
    </row>
    <row r="65" spans="1:60">
      <c r="A65" s="87"/>
      <c r="B65" s="88" t="s">
        <v>72</v>
      </c>
      <c r="C65" s="114">
        <f>H64+1</f>
        <v>1</v>
      </c>
      <c r="D65" s="116">
        <f>Project8_Duration*'3 - Projects'!F78</f>
        <v>0</v>
      </c>
      <c r="E65" s="116">
        <f t="shared" si="127"/>
        <v>0</v>
      </c>
      <c r="F65" s="116" t="str">
        <f t="shared" si="128"/>
        <v>U</v>
      </c>
      <c r="G65" s="116">
        <f t="shared" si="126"/>
        <v>0</v>
      </c>
      <c r="H65" s="112">
        <f t="shared" si="73"/>
        <v>0</v>
      </c>
      <c r="I65" s="108" t="str">
        <f t="shared" si="74"/>
        <v/>
      </c>
      <c r="J65" s="108" t="str">
        <f t="shared" si="75"/>
        <v/>
      </c>
      <c r="K65" s="108" t="str">
        <f t="shared" si="76"/>
        <v/>
      </c>
      <c r="L65" s="108" t="str">
        <f t="shared" si="77"/>
        <v/>
      </c>
      <c r="M65" s="108" t="str">
        <f t="shared" si="78"/>
        <v/>
      </c>
      <c r="N65" s="108" t="str">
        <f t="shared" si="79"/>
        <v/>
      </c>
      <c r="O65" s="108" t="str">
        <f t="shared" si="80"/>
        <v/>
      </c>
      <c r="P65" s="108" t="str">
        <f t="shared" si="81"/>
        <v/>
      </c>
      <c r="Q65" s="108" t="str">
        <f t="shared" si="82"/>
        <v/>
      </c>
      <c r="R65" s="108" t="str">
        <f t="shared" si="83"/>
        <v/>
      </c>
      <c r="S65" s="108" t="str">
        <f t="shared" si="84"/>
        <v/>
      </c>
      <c r="T65" s="108" t="str">
        <f t="shared" si="85"/>
        <v/>
      </c>
      <c r="U65" s="108" t="str">
        <f t="shared" si="86"/>
        <v/>
      </c>
      <c r="V65" s="108" t="str">
        <f t="shared" si="87"/>
        <v/>
      </c>
      <c r="W65" s="108" t="str">
        <f t="shared" si="88"/>
        <v/>
      </c>
      <c r="X65" s="108" t="str">
        <f t="shared" si="89"/>
        <v/>
      </c>
      <c r="Y65" s="108" t="str">
        <f t="shared" si="90"/>
        <v/>
      </c>
      <c r="Z65" s="108" t="str">
        <f t="shared" si="91"/>
        <v/>
      </c>
      <c r="AA65" s="108" t="str">
        <f t="shared" si="92"/>
        <v/>
      </c>
      <c r="AB65" s="108" t="str">
        <f t="shared" si="93"/>
        <v/>
      </c>
      <c r="AC65" s="108" t="str">
        <f t="shared" si="94"/>
        <v/>
      </c>
      <c r="AD65" s="108" t="str">
        <f t="shared" si="95"/>
        <v/>
      </c>
      <c r="AE65" s="108" t="str">
        <f t="shared" si="96"/>
        <v/>
      </c>
      <c r="AF65" s="108" t="str">
        <f t="shared" si="97"/>
        <v/>
      </c>
      <c r="AG65" s="108" t="str">
        <f t="shared" si="98"/>
        <v/>
      </c>
      <c r="AH65" s="108" t="str">
        <f t="shared" si="99"/>
        <v/>
      </c>
      <c r="AI65" s="108" t="str">
        <f t="shared" si="100"/>
        <v/>
      </c>
      <c r="AJ65" s="108" t="str">
        <f t="shared" si="101"/>
        <v/>
      </c>
      <c r="AK65" s="108" t="str">
        <f t="shared" si="102"/>
        <v/>
      </c>
      <c r="AL65" s="108" t="str">
        <f t="shared" si="103"/>
        <v/>
      </c>
      <c r="AM65" s="108" t="str">
        <f t="shared" si="104"/>
        <v/>
      </c>
      <c r="AN65" s="108" t="str">
        <f t="shared" si="105"/>
        <v/>
      </c>
      <c r="AO65" s="108" t="str">
        <f t="shared" si="106"/>
        <v/>
      </c>
      <c r="AP65" s="108" t="str">
        <f t="shared" si="107"/>
        <v/>
      </c>
      <c r="AQ65" s="108" t="str">
        <f t="shared" si="108"/>
        <v/>
      </c>
      <c r="AR65" s="108" t="str">
        <f t="shared" si="109"/>
        <v/>
      </c>
      <c r="AS65" s="108" t="str">
        <f t="shared" si="110"/>
        <v/>
      </c>
      <c r="AT65" s="108" t="str">
        <f t="shared" si="111"/>
        <v/>
      </c>
      <c r="AU65" s="108" t="str">
        <f t="shared" si="112"/>
        <v/>
      </c>
      <c r="AV65" s="108" t="str">
        <f t="shared" si="113"/>
        <v/>
      </c>
      <c r="AW65" s="108" t="str">
        <f t="shared" si="114"/>
        <v/>
      </c>
      <c r="AX65" s="108" t="str">
        <f t="shared" si="115"/>
        <v/>
      </c>
      <c r="AY65" s="108" t="str">
        <f t="shared" si="116"/>
        <v/>
      </c>
      <c r="AZ65" s="108" t="str">
        <f t="shared" si="117"/>
        <v/>
      </c>
      <c r="BA65" s="108" t="str">
        <f t="shared" si="118"/>
        <v/>
      </c>
      <c r="BB65" s="108" t="str">
        <f t="shared" si="119"/>
        <v/>
      </c>
      <c r="BC65" s="108" t="str">
        <f t="shared" si="120"/>
        <v/>
      </c>
      <c r="BD65" s="108" t="str">
        <f t="shared" si="121"/>
        <v/>
      </c>
      <c r="BE65" s="108" t="str">
        <f t="shared" si="122"/>
        <v/>
      </c>
      <c r="BF65" s="108" t="str">
        <f t="shared" si="123"/>
        <v/>
      </c>
      <c r="BG65" s="108" t="str">
        <f t="shared" si="124"/>
        <v/>
      </c>
      <c r="BH65" s="109" t="str">
        <f t="shared" si="125"/>
        <v/>
      </c>
    </row>
    <row r="66" spans="1:60">
      <c r="A66" s="84" t="s">
        <v>19</v>
      </c>
      <c r="B66" s="85" t="s">
        <v>64</v>
      </c>
      <c r="C66" s="117">
        <f>Project9_Start</f>
        <v>1</v>
      </c>
      <c r="D66" s="118">
        <f>Project9_Duration*'3 - Projects'!F84</f>
        <v>0</v>
      </c>
      <c r="E66" s="118">
        <f>IF(MOD(D66,1)=0.5,0.5,0)</f>
        <v>0</v>
      </c>
      <c r="F66" s="118" t="str">
        <f>IF(D66&lt;=1.5,"U","D")</f>
        <v>U</v>
      </c>
      <c r="G66" s="118">
        <f>IF(MOD(D66,1)=0.5,IF(F66="U",ROUNDUP(D66,0),ROUNDDOWN(D66,0)),ROUND(D66,0))</f>
        <v>0</v>
      </c>
      <c r="H66" s="119">
        <f t="shared" si="73"/>
        <v>0</v>
      </c>
      <c r="I66" s="106" t="str">
        <f t="shared" si="74"/>
        <v/>
      </c>
      <c r="J66" s="106" t="str">
        <f t="shared" si="75"/>
        <v/>
      </c>
      <c r="K66" s="106" t="str">
        <f t="shared" si="76"/>
        <v/>
      </c>
      <c r="L66" s="106" t="str">
        <f t="shared" si="77"/>
        <v/>
      </c>
      <c r="M66" s="106" t="str">
        <f t="shared" si="78"/>
        <v/>
      </c>
      <c r="N66" s="106" t="str">
        <f t="shared" si="79"/>
        <v/>
      </c>
      <c r="O66" s="106" t="str">
        <f t="shared" si="80"/>
        <v/>
      </c>
      <c r="P66" s="106" t="str">
        <f t="shared" si="81"/>
        <v/>
      </c>
      <c r="Q66" s="106" t="str">
        <f t="shared" si="82"/>
        <v/>
      </c>
      <c r="R66" s="106" t="str">
        <f t="shared" si="83"/>
        <v/>
      </c>
      <c r="S66" s="106" t="str">
        <f t="shared" si="84"/>
        <v/>
      </c>
      <c r="T66" s="106" t="str">
        <f t="shared" si="85"/>
        <v/>
      </c>
      <c r="U66" s="106" t="str">
        <f t="shared" si="86"/>
        <v/>
      </c>
      <c r="V66" s="106" t="str">
        <f t="shared" si="87"/>
        <v/>
      </c>
      <c r="W66" s="106" t="str">
        <f t="shared" si="88"/>
        <v/>
      </c>
      <c r="X66" s="106" t="str">
        <f t="shared" si="89"/>
        <v/>
      </c>
      <c r="Y66" s="106" t="str">
        <f t="shared" si="90"/>
        <v/>
      </c>
      <c r="Z66" s="106" t="str">
        <f t="shared" si="91"/>
        <v/>
      </c>
      <c r="AA66" s="106" t="str">
        <f t="shared" si="92"/>
        <v/>
      </c>
      <c r="AB66" s="106" t="str">
        <f t="shared" si="93"/>
        <v/>
      </c>
      <c r="AC66" s="106" t="str">
        <f t="shared" si="94"/>
        <v/>
      </c>
      <c r="AD66" s="106" t="str">
        <f t="shared" si="95"/>
        <v/>
      </c>
      <c r="AE66" s="106" t="str">
        <f t="shared" si="96"/>
        <v/>
      </c>
      <c r="AF66" s="106" t="str">
        <f t="shared" si="97"/>
        <v/>
      </c>
      <c r="AG66" s="106" t="str">
        <f t="shared" si="98"/>
        <v/>
      </c>
      <c r="AH66" s="106" t="str">
        <f t="shared" si="99"/>
        <v/>
      </c>
      <c r="AI66" s="106" t="str">
        <f t="shared" si="100"/>
        <v/>
      </c>
      <c r="AJ66" s="106" t="str">
        <f t="shared" si="101"/>
        <v/>
      </c>
      <c r="AK66" s="106" t="str">
        <f t="shared" si="102"/>
        <v/>
      </c>
      <c r="AL66" s="106" t="str">
        <f t="shared" si="103"/>
        <v/>
      </c>
      <c r="AM66" s="106" t="str">
        <f t="shared" si="104"/>
        <v/>
      </c>
      <c r="AN66" s="106" t="str">
        <f t="shared" si="105"/>
        <v/>
      </c>
      <c r="AO66" s="106" t="str">
        <f t="shared" si="106"/>
        <v/>
      </c>
      <c r="AP66" s="106" t="str">
        <f t="shared" si="107"/>
        <v/>
      </c>
      <c r="AQ66" s="106" t="str">
        <f t="shared" si="108"/>
        <v/>
      </c>
      <c r="AR66" s="106" t="str">
        <f t="shared" si="109"/>
        <v/>
      </c>
      <c r="AS66" s="106" t="str">
        <f t="shared" si="110"/>
        <v/>
      </c>
      <c r="AT66" s="106" t="str">
        <f t="shared" si="111"/>
        <v/>
      </c>
      <c r="AU66" s="106" t="str">
        <f t="shared" si="112"/>
        <v/>
      </c>
      <c r="AV66" s="106" t="str">
        <f t="shared" si="113"/>
        <v/>
      </c>
      <c r="AW66" s="106" t="str">
        <f t="shared" si="114"/>
        <v/>
      </c>
      <c r="AX66" s="106" t="str">
        <f t="shared" si="115"/>
        <v/>
      </c>
      <c r="AY66" s="106" t="str">
        <f t="shared" si="116"/>
        <v/>
      </c>
      <c r="AZ66" s="106" t="str">
        <f t="shared" si="117"/>
        <v/>
      </c>
      <c r="BA66" s="106" t="str">
        <f t="shared" si="118"/>
        <v/>
      </c>
      <c r="BB66" s="106" t="str">
        <f t="shared" si="119"/>
        <v/>
      </c>
      <c r="BC66" s="106" t="str">
        <f t="shared" si="120"/>
        <v/>
      </c>
      <c r="BD66" s="106" t="str">
        <f t="shared" si="121"/>
        <v/>
      </c>
      <c r="BE66" s="106" t="str">
        <f t="shared" si="122"/>
        <v/>
      </c>
      <c r="BF66" s="106" t="str">
        <f t="shared" si="123"/>
        <v/>
      </c>
      <c r="BG66" s="106" t="str">
        <f t="shared" si="124"/>
        <v/>
      </c>
      <c r="BH66" s="107" t="str">
        <f t="shared" si="125"/>
        <v/>
      </c>
    </row>
    <row r="67" spans="1:60">
      <c r="A67" s="84"/>
      <c r="B67" s="85" t="s">
        <v>65</v>
      </c>
      <c r="C67" s="113">
        <f>H66+1</f>
        <v>1</v>
      </c>
      <c r="D67" s="115">
        <f>Project9_Duration*'3 - Projects'!F85</f>
        <v>0</v>
      </c>
      <c r="E67" s="115">
        <f>IF(MOD(D67,1)=0.5,0.5,0)+E66</f>
        <v>0</v>
      </c>
      <c r="F67" s="115" t="str">
        <f>IF(E67=E66,F66,IF(F66="U","D","U"))</f>
        <v>U</v>
      </c>
      <c r="G67" s="115">
        <f t="shared" ref="G67:G70" si="129">IF(MOD(D67,1)=0.5,IF(F67="U",ROUNDUP(D67,0),ROUNDDOWN(D67,0)),ROUND(D67,0))</f>
        <v>0</v>
      </c>
      <c r="H67" s="111">
        <f t="shared" si="73"/>
        <v>0</v>
      </c>
      <c r="I67" s="106" t="str">
        <f t="shared" si="74"/>
        <v/>
      </c>
      <c r="J67" s="106" t="str">
        <f t="shared" si="75"/>
        <v/>
      </c>
      <c r="K67" s="106" t="str">
        <f t="shared" si="76"/>
        <v/>
      </c>
      <c r="L67" s="106" t="str">
        <f t="shared" si="77"/>
        <v/>
      </c>
      <c r="M67" s="106" t="str">
        <f t="shared" si="78"/>
        <v/>
      </c>
      <c r="N67" s="106" t="str">
        <f t="shared" si="79"/>
        <v/>
      </c>
      <c r="O67" s="106" t="str">
        <f t="shared" si="80"/>
        <v/>
      </c>
      <c r="P67" s="106" t="str">
        <f t="shared" si="81"/>
        <v/>
      </c>
      <c r="Q67" s="106" t="str">
        <f t="shared" si="82"/>
        <v/>
      </c>
      <c r="R67" s="106" t="str">
        <f t="shared" si="83"/>
        <v/>
      </c>
      <c r="S67" s="106" t="str">
        <f t="shared" si="84"/>
        <v/>
      </c>
      <c r="T67" s="106" t="str">
        <f t="shared" si="85"/>
        <v/>
      </c>
      <c r="U67" s="106" t="str">
        <f t="shared" si="86"/>
        <v/>
      </c>
      <c r="V67" s="106" t="str">
        <f t="shared" si="87"/>
        <v/>
      </c>
      <c r="W67" s="106" t="str">
        <f t="shared" si="88"/>
        <v/>
      </c>
      <c r="X67" s="106" t="str">
        <f t="shared" si="89"/>
        <v/>
      </c>
      <c r="Y67" s="106" t="str">
        <f t="shared" si="90"/>
        <v/>
      </c>
      <c r="Z67" s="106" t="str">
        <f t="shared" si="91"/>
        <v/>
      </c>
      <c r="AA67" s="106" t="str">
        <f t="shared" si="92"/>
        <v/>
      </c>
      <c r="AB67" s="106" t="str">
        <f t="shared" si="93"/>
        <v/>
      </c>
      <c r="AC67" s="106" t="str">
        <f t="shared" si="94"/>
        <v/>
      </c>
      <c r="AD67" s="106" t="str">
        <f t="shared" si="95"/>
        <v/>
      </c>
      <c r="AE67" s="106" t="str">
        <f t="shared" si="96"/>
        <v/>
      </c>
      <c r="AF67" s="106" t="str">
        <f t="shared" si="97"/>
        <v/>
      </c>
      <c r="AG67" s="106" t="str">
        <f t="shared" si="98"/>
        <v/>
      </c>
      <c r="AH67" s="106" t="str">
        <f t="shared" si="99"/>
        <v/>
      </c>
      <c r="AI67" s="106" t="str">
        <f t="shared" si="100"/>
        <v/>
      </c>
      <c r="AJ67" s="106" t="str">
        <f t="shared" si="101"/>
        <v/>
      </c>
      <c r="AK67" s="106" t="str">
        <f t="shared" si="102"/>
        <v/>
      </c>
      <c r="AL67" s="106" t="str">
        <f t="shared" si="103"/>
        <v/>
      </c>
      <c r="AM67" s="106" t="str">
        <f t="shared" si="104"/>
        <v/>
      </c>
      <c r="AN67" s="106" t="str">
        <f t="shared" si="105"/>
        <v/>
      </c>
      <c r="AO67" s="106" t="str">
        <f t="shared" si="106"/>
        <v/>
      </c>
      <c r="AP67" s="106" t="str">
        <f t="shared" si="107"/>
        <v/>
      </c>
      <c r="AQ67" s="106" t="str">
        <f t="shared" si="108"/>
        <v/>
      </c>
      <c r="AR67" s="106" t="str">
        <f t="shared" si="109"/>
        <v/>
      </c>
      <c r="AS67" s="106" t="str">
        <f t="shared" si="110"/>
        <v/>
      </c>
      <c r="AT67" s="106" t="str">
        <f t="shared" si="111"/>
        <v/>
      </c>
      <c r="AU67" s="106" t="str">
        <f t="shared" si="112"/>
        <v/>
      </c>
      <c r="AV67" s="106" t="str">
        <f t="shared" si="113"/>
        <v/>
      </c>
      <c r="AW67" s="106" t="str">
        <f t="shared" si="114"/>
        <v/>
      </c>
      <c r="AX67" s="106" t="str">
        <f t="shared" si="115"/>
        <v/>
      </c>
      <c r="AY67" s="106" t="str">
        <f t="shared" si="116"/>
        <v/>
      </c>
      <c r="AZ67" s="106" t="str">
        <f t="shared" si="117"/>
        <v/>
      </c>
      <c r="BA67" s="106" t="str">
        <f t="shared" si="118"/>
        <v/>
      </c>
      <c r="BB67" s="106" t="str">
        <f t="shared" si="119"/>
        <v/>
      </c>
      <c r="BC67" s="106" t="str">
        <f t="shared" si="120"/>
        <v/>
      </c>
      <c r="BD67" s="106" t="str">
        <f t="shared" si="121"/>
        <v/>
      </c>
      <c r="BE67" s="106" t="str">
        <f t="shared" si="122"/>
        <v/>
      </c>
      <c r="BF67" s="106" t="str">
        <f t="shared" si="123"/>
        <v/>
      </c>
      <c r="BG67" s="106" t="str">
        <f t="shared" si="124"/>
        <v/>
      </c>
      <c r="BH67" s="107" t="str">
        <f t="shared" si="125"/>
        <v/>
      </c>
    </row>
    <row r="68" spans="1:60">
      <c r="A68" s="84"/>
      <c r="B68" s="85" t="s">
        <v>70</v>
      </c>
      <c r="C68" s="113">
        <f>H67+1</f>
        <v>1</v>
      </c>
      <c r="D68" s="115">
        <f>Project9_Duration*'3 - Projects'!F86</f>
        <v>0</v>
      </c>
      <c r="E68" s="115">
        <f t="shared" ref="E68:E70" si="130">IF(MOD(D68,1)=0.5,0.5,0)+E67</f>
        <v>0</v>
      </c>
      <c r="F68" s="115" t="str">
        <f t="shared" ref="F68:F70" si="131">IF(E68=E67,F67,IF(F67="U","D","U"))</f>
        <v>U</v>
      </c>
      <c r="G68" s="115">
        <f t="shared" si="129"/>
        <v>0</v>
      </c>
      <c r="H68" s="111">
        <f t="shared" si="73"/>
        <v>0</v>
      </c>
      <c r="I68" s="106" t="str">
        <f t="shared" si="74"/>
        <v/>
      </c>
      <c r="J68" s="106" t="str">
        <f t="shared" si="75"/>
        <v/>
      </c>
      <c r="K68" s="106" t="str">
        <f t="shared" si="76"/>
        <v/>
      </c>
      <c r="L68" s="106" t="str">
        <f t="shared" si="77"/>
        <v/>
      </c>
      <c r="M68" s="106" t="str">
        <f t="shared" si="78"/>
        <v/>
      </c>
      <c r="N68" s="106" t="str">
        <f t="shared" si="79"/>
        <v/>
      </c>
      <c r="O68" s="106" t="str">
        <f t="shared" si="80"/>
        <v/>
      </c>
      <c r="P68" s="106" t="str">
        <f t="shared" si="81"/>
        <v/>
      </c>
      <c r="Q68" s="106" t="str">
        <f t="shared" si="82"/>
        <v/>
      </c>
      <c r="R68" s="106" t="str">
        <f t="shared" si="83"/>
        <v/>
      </c>
      <c r="S68" s="106" t="str">
        <f t="shared" si="84"/>
        <v/>
      </c>
      <c r="T68" s="106" t="str">
        <f t="shared" si="85"/>
        <v/>
      </c>
      <c r="U68" s="106" t="str">
        <f t="shared" si="86"/>
        <v/>
      </c>
      <c r="V68" s="106" t="str">
        <f t="shared" si="87"/>
        <v/>
      </c>
      <c r="W68" s="106" t="str">
        <f t="shared" si="88"/>
        <v/>
      </c>
      <c r="X68" s="106" t="str">
        <f t="shared" si="89"/>
        <v/>
      </c>
      <c r="Y68" s="106" t="str">
        <f t="shared" si="90"/>
        <v/>
      </c>
      <c r="Z68" s="106" t="str">
        <f t="shared" si="91"/>
        <v/>
      </c>
      <c r="AA68" s="106" t="str">
        <f t="shared" si="92"/>
        <v/>
      </c>
      <c r="AB68" s="106" t="str">
        <f t="shared" si="93"/>
        <v/>
      </c>
      <c r="AC68" s="106" t="str">
        <f t="shared" si="94"/>
        <v/>
      </c>
      <c r="AD68" s="106" t="str">
        <f t="shared" si="95"/>
        <v/>
      </c>
      <c r="AE68" s="106" t="str">
        <f t="shared" si="96"/>
        <v/>
      </c>
      <c r="AF68" s="106" t="str">
        <f t="shared" si="97"/>
        <v/>
      </c>
      <c r="AG68" s="106" t="str">
        <f t="shared" si="98"/>
        <v/>
      </c>
      <c r="AH68" s="106" t="str">
        <f t="shared" si="99"/>
        <v/>
      </c>
      <c r="AI68" s="106" t="str">
        <f t="shared" si="100"/>
        <v/>
      </c>
      <c r="AJ68" s="106" t="str">
        <f t="shared" si="101"/>
        <v/>
      </c>
      <c r="AK68" s="106" t="str">
        <f t="shared" si="102"/>
        <v/>
      </c>
      <c r="AL68" s="106" t="str">
        <f t="shared" si="103"/>
        <v/>
      </c>
      <c r="AM68" s="106" t="str">
        <f t="shared" si="104"/>
        <v/>
      </c>
      <c r="AN68" s="106" t="str">
        <f t="shared" si="105"/>
        <v/>
      </c>
      <c r="AO68" s="106" t="str">
        <f t="shared" si="106"/>
        <v/>
      </c>
      <c r="AP68" s="106" t="str">
        <f t="shared" si="107"/>
        <v/>
      </c>
      <c r="AQ68" s="106" t="str">
        <f t="shared" si="108"/>
        <v/>
      </c>
      <c r="AR68" s="106" t="str">
        <f t="shared" si="109"/>
        <v/>
      </c>
      <c r="AS68" s="106" t="str">
        <f t="shared" si="110"/>
        <v/>
      </c>
      <c r="AT68" s="106" t="str">
        <f t="shared" si="111"/>
        <v/>
      </c>
      <c r="AU68" s="106" t="str">
        <f t="shared" si="112"/>
        <v/>
      </c>
      <c r="AV68" s="106" t="str">
        <f t="shared" si="113"/>
        <v/>
      </c>
      <c r="AW68" s="106" t="str">
        <f t="shared" si="114"/>
        <v/>
      </c>
      <c r="AX68" s="106" t="str">
        <f t="shared" si="115"/>
        <v/>
      </c>
      <c r="AY68" s="106" t="str">
        <f t="shared" si="116"/>
        <v/>
      </c>
      <c r="AZ68" s="106" t="str">
        <f t="shared" si="117"/>
        <v/>
      </c>
      <c r="BA68" s="106" t="str">
        <f t="shared" si="118"/>
        <v/>
      </c>
      <c r="BB68" s="106" t="str">
        <f t="shared" si="119"/>
        <v/>
      </c>
      <c r="BC68" s="106" t="str">
        <f t="shared" si="120"/>
        <v/>
      </c>
      <c r="BD68" s="106" t="str">
        <f t="shared" si="121"/>
        <v/>
      </c>
      <c r="BE68" s="106" t="str">
        <f t="shared" si="122"/>
        <v/>
      </c>
      <c r="BF68" s="106" t="str">
        <f t="shared" si="123"/>
        <v/>
      </c>
      <c r="BG68" s="106" t="str">
        <f t="shared" si="124"/>
        <v/>
      </c>
      <c r="BH68" s="107" t="str">
        <f t="shared" si="125"/>
        <v/>
      </c>
    </row>
    <row r="69" spans="1:60">
      <c r="A69" s="84"/>
      <c r="B69" s="85" t="s">
        <v>71</v>
      </c>
      <c r="C69" s="113">
        <f>H68+1</f>
        <v>1</v>
      </c>
      <c r="D69" s="115">
        <f>Project9_Duration*'3 - Projects'!F87</f>
        <v>0</v>
      </c>
      <c r="E69" s="115">
        <f t="shared" si="130"/>
        <v>0</v>
      </c>
      <c r="F69" s="115" t="str">
        <f t="shared" si="131"/>
        <v>U</v>
      </c>
      <c r="G69" s="115">
        <f t="shared" si="129"/>
        <v>0</v>
      </c>
      <c r="H69" s="111">
        <f t="shared" si="73"/>
        <v>0</v>
      </c>
      <c r="I69" s="106" t="str">
        <f t="shared" si="74"/>
        <v/>
      </c>
      <c r="J69" s="106" t="str">
        <f t="shared" si="75"/>
        <v/>
      </c>
      <c r="K69" s="106" t="str">
        <f t="shared" si="76"/>
        <v/>
      </c>
      <c r="L69" s="106" t="str">
        <f t="shared" si="77"/>
        <v/>
      </c>
      <c r="M69" s="106" t="str">
        <f t="shared" si="78"/>
        <v/>
      </c>
      <c r="N69" s="106" t="str">
        <f t="shared" si="79"/>
        <v/>
      </c>
      <c r="O69" s="106" t="str">
        <f t="shared" si="80"/>
        <v/>
      </c>
      <c r="P69" s="106" t="str">
        <f t="shared" si="81"/>
        <v/>
      </c>
      <c r="Q69" s="106" t="str">
        <f t="shared" si="82"/>
        <v/>
      </c>
      <c r="R69" s="106" t="str">
        <f t="shared" si="83"/>
        <v/>
      </c>
      <c r="S69" s="106" t="str">
        <f t="shared" si="84"/>
        <v/>
      </c>
      <c r="T69" s="106" t="str">
        <f t="shared" si="85"/>
        <v/>
      </c>
      <c r="U69" s="106" t="str">
        <f t="shared" si="86"/>
        <v/>
      </c>
      <c r="V69" s="106" t="str">
        <f t="shared" si="87"/>
        <v/>
      </c>
      <c r="W69" s="106" t="str">
        <f t="shared" si="88"/>
        <v/>
      </c>
      <c r="X69" s="106" t="str">
        <f t="shared" si="89"/>
        <v/>
      </c>
      <c r="Y69" s="106" t="str">
        <f t="shared" si="90"/>
        <v/>
      </c>
      <c r="Z69" s="106" t="str">
        <f t="shared" si="91"/>
        <v/>
      </c>
      <c r="AA69" s="106" t="str">
        <f t="shared" si="92"/>
        <v/>
      </c>
      <c r="AB69" s="106" t="str">
        <f t="shared" si="93"/>
        <v/>
      </c>
      <c r="AC69" s="106" t="str">
        <f t="shared" si="94"/>
        <v/>
      </c>
      <c r="AD69" s="106" t="str">
        <f t="shared" si="95"/>
        <v/>
      </c>
      <c r="AE69" s="106" t="str">
        <f t="shared" si="96"/>
        <v/>
      </c>
      <c r="AF69" s="106" t="str">
        <f t="shared" si="97"/>
        <v/>
      </c>
      <c r="AG69" s="106" t="str">
        <f t="shared" si="98"/>
        <v/>
      </c>
      <c r="AH69" s="106" t="str">
        <f t="shared" si="99"/>
        <v/>
      </c>
      <c r="AI69" s="106" t="str">
        <f t="shared" si="100"/>
        <v/>
      </c>
      <c r="AJ69" s="106" t="str">
        <f t="shared" si="101"/>
        <v/>
      </c>
      <c r="AK69" s="106" t="str">
        <f t="shared" si="102"/>
        <v/>
      </c>
      <c r="AL69" s="106" t="str">
        <f t="shared" si="103"/>
        <v/>
      </c>
      <c r="AM69" s="106" t="str">
        <f t="shared" si="104"/>
        <v/>
      </c>
      <c r="AN69" s="106" t="str">
        <f t="shared" si="105"/>
        <v/>
      </c>
      <c r="AO69" s="106" t="str">
        <f t="shared" si="106"/>
        <v/>
      </c>
      <c r="AP69" s="106" t="str">
        <f t="shared" si="107"/>
        <v/>
      </c>
      <c r="AQ69" s="106" t="str">
        <f t="shared" si="108"/>
        <v/>
      </c>
      <c r="AR69" s="106" t="str">
        <f t="shared" si="109"/>
        <v/>
      </c>
      <c r="AS69" s="106" t="str">
        <f t="shared" si="110"/>
        <v/>
      </c>
      <c r="AT69" s="106" t="str">
        <f t="shared" si="111"/>
        <v/>
      </c>
      <c r="AU69" s="106" t="str">
        <f t="shared" si="112"/>
        <v/>
      </c>
      <c r="AV69" s="106" t="str">
        <f t="shared" si="113"/>
        <v/>
      </c>
      <c r="AW69" s="106" t="str">
        <f t="shared" si="114"/>
        <v/>
      </c>
      <c r="AX69" s="106" t="str">
        <f t="shared" si="115"/>
        <v/>
      </c>
      <c r="AY69" s="106" t="str">
        <f t="shared" si="116"/>
        <v/>
      </c>
      <c r="AZ69" s="106" t="str">
        <f t="shared" si="117"/>
        <v/>
      </c>
      <c r="BA69" s="106" t="str">
        <f t="shared" si="118"/>
        <v/>
      </c>
      <c r="BB69" s="106" t="str">
        <f t="shared" si="119"/>
        <v/>
      </c>
      <c r="BC69" s="106" t="str">
        <f t="shared" si="120"/>
        <v/>
      </c>
      <c r="BD69" s="106" t="str">
        <f t="shared" si="121"/>
        <v/>
      </c>
      <c r="BE69" s="106" t="str">
        <f t="shared" si="122"/>
        <v/>
      </c>
      <c r="BF69" s="106" t="str">
        <f t="shared" si="123"/>
        <v/>
      </c>
      <c r="BG69" s="106" t="str">
        <f t="shared" si="124"/>
        <v/>
      </c>
      <c r="BH69" s="107" t="str">
        <f t="shared" si="125"/>
        <v/>
      </c>
    </row>
    <row r="70" spans="1:60">
      <c r="A70" s="87"/>
      <c r="B70" s="88" t="s">
        <v>72</v>
      </c>
      <c r="C70" s="114">
        <f>H69+1</f>
        <v>1</v>
      </c>
      <c r="D70" s="116">
        <f>Project9_Duration*'3 - Projects'!F88</f>
        <v>0</v>
      </c>
      <c r="E70" s="116">
        <f t="shared" si="130"/>
        <v>0</v>
      </c>
      <c r="F70" s="116" t="str">
        <f t="shared" si="131"/>
        <v>U</v>
      </c>
      <c r="G70" s="116">
        <f t="shared" si="129"/>
        <v>0</v>
      </c>
      <c r="H70" s="112">
        <f t="shared" si="73"/>
        <v>0</v>
      </c>
      <c r="I70" s="108" t="str">
        <f t="shared" si="74"/>
        <v/>
      </c>
      <c r="J70" s="108" t="str">
        <f t="shared" si="75"/>
        <v/>
      </c>
      <c r="K70" s="108" t="str">
        <f t="shared" si="76"/>
        <v/>
      </c>
      <c r="L70" s="108" t="str">
        <f t="shared" si="77"/>
        <v/>
      </c>
      <c r="M70" s="108" t="str">
        <f t="shared" si="78"/>
        <v/>
      </c>
      <c r="N70" s="108" t="str">
        <f t="shared" si="79"/>
        <v/>
      </c>
      <c r="O70" s="108" t="str">
        <f t="shared" si="80"/>
        <v/>
      </c>
      <c r="P70" s="108" t="str">
        <f t="shared" si="81"/>
        <v/>
      </c>
      <c r="Q70" s="108" t="str">
        <f t="shared" si="82"/>
        <v/>
      </c>
      <c r="R70" s="108" t="str">
        <f t="shared" si="83"/>
        <v/>
      </c>
      <c r="S70" s="108" t="str">
        <f t="shared" si="84"/>
        <v/>
      </c>
      <c r="T70" s="108" t="str">
        <f t="shared" si="85"/>
        <v/>
      </c>
      <c r="U70" s="108" t="str">
        <f t="shared" si="86"/>
        <v/>
      </c>
      <c r="V70" s="108" t="str">
        <f t="shared" si="87"/>
        <v/>
      </c>
      <c r="W70" s="108" t="str">
        <f t="shared" si="88"/>
        <v/>
      </c>
      <c r="X70" s="108" t="str">
        <f t="shared" si="89"/>
        <v/>
      </c>
      <c r="Y70" s="108" t="str">
        <f t="shared" si="90"/>
        <v/>
      </c>
      <c r="Z70" s="108" t="str">
        <f t="shared" si="91"/>
        <v/>
      </c>
      <c r="AA70" s="108" t="str">
        <f t="shared" si="92"/>
        <v/>
      </c>
      <c r="AB70" s="108" t="str">
        <f t="shared" si="93"/>
        <v/>
      </c>
      <c r="AC70" s="108" t="str">
        <f t="shared" si="94"/>
        <v/>
      </c>
      <c r="AD70" s="108" t="str">
        <f t="shared" si="95"/>
        <v/>
      </c>
      <c r="AE70" s="108" t="str">
        <f t="shared" si="96"/>
        <v/>
      </c>
      <c r="AF70" s="108" t="str">
        <f t="shared" si="97"/>
        <v/>
      </c>
      <c r="AG70" s="108" t="str">
        <f t="shared" si="98"/>
        <v/>
      </c>
      <c r="AH70" s="108" t="str">
        <f t="shared" si="99"/>
        <v/>
      </c>
      <c r="AI70" s="108" t="str">
        <f t="shared" si="100"/>
        <v/>
      </c>
      <c r="AJ70" s="108" t="str">
        <f t="shared" si="101"/>
        <v/>
      </c>
      <c r="AK70" s="108" t="str">
        <f t="shared" si="102"/>
        <v/>
      </c>
      <c r="AL70" s="108" t="str">
        <f t="shared" si="103"/>
        <v/>
      </c>
      <c r="AM70" s="108" t="str">
        <f t="shared" si="104"/>
        <v/>
      </c>
      <c r="AN70" s="108" t="str">
        <f t="shared" si="105"/>
        <v/>
      </c>
      <c r="AO70" s="108" t="str">
        <f t="shared" si="106"/>
        <v/>
      </c>
      <c r="AP70" s="108" t="str">
        <f t="shared" si="107"/>
        <v/>
      </c>
      <c r="AQ70" s="108" t="str">
        <f t="shared" si="108"/>
        <v/>
      </c>
      <c r="AR70" s="108" t="str">
        <f t="shared" si="109"/>
        <v/>
      </c>
      <c r="AS70" s="108" t="str">
        <f t="shared" si="110"/>
        <v/>
      </c>
      <c r="AT70" s="108" t="str">
        <f t="shared" si="111"/>
        <v/>
      </c>
      <c r="AU70" s="108" t="str">
        <f t="shared" si="112"/>
        <v/>
      </c>
      <c r="AV70" s="108" t="str">
        <f t="shared" si="113"/>
        <v/>
      </c>
      <c r="AW70" s="108" t="str">
        <f t="shared" si="114"/>
        <v/>
      </c>
      <c r="AX70" s="108" t="str">
        <f t="shared" si="115"/>
        <v/>
      </c>
      <c r="AY70" s="108" t="str">
        <f t="shared" si="116"/>
        <v/>
      </c>
      <c r="AZ70" s="108" t="str">
        <f t="shared" si="117"/>
        <v/>
      </c>
      <c r="BA70" s="108" t="str">
        <f t="shared" si="118"/>
        <v/>
      </c>
      <c r="BB70" s="108" t="str">
        <f t="shared" si="119"/>
        <v/>
      </c>
      <c r="BC70" s="108" t="str">
        <f t="shared" si="120"/>
        <v/>
      </c>
      <c r="BD70" s="108" t="str">
        <f t="shared" si="121"/>
        <v/>
      </c>
      <c r="BE70" s="108" t="str">
        <f t="shared" si="122"/>
        <v/>
      </c>
      <c r="BF70" s="108" t="str">
        <f t="shared" si="123"/>
        <v/>
      </c>
      <c r="BG70" s="108" t="str">
        <f t="shared" si="124"/>
        <v/>
      </c>
      <c r="BH70" s="109" t="str">
        <f t="shared" si="125"/>
        <v/>
      </c>
    </row>
    <row r="71" spans="1:60">
      <c r="A71" s="84" t="s">
        <v>20</v>
      </c>
      <c r="B71" s="85" t="s">
        <v>64</v>
      </c>
      <c r="C71" s="117">
        <f>Project10_Start</f>
        <v>1</v>
      </c>
      <c r="D71" s="118">
        <f>Project10_Duration*'3 - Projects'!F94</f>
        <v>0</v>
      </c>
      <c r="E71" s="118">
        <f>IF(MOD(D71,1)=0.5,0.5,0)</f>
        <v>0</v>
      </c>
      <c r="F71" s="118" t="str">
        <f>IF(D71&lt;=1.5,"U","D")</f>
        <v>U</v>
      </c>
      <c r="G71" s="118">
        <f>IF(MOD(D71,1)=0.5,IF(F71="U",ROUNDUP(D71,0),ROUNDDOWN(D71,0)),ROUND(D71,0))</f>
        <v>0</v>
      </c>
      <c r="H71" s="119">
        <f t="shared" si="73"/>
        <v>0</v>
      </c>
      <c r="I71" s="106" t="str">
        <f t="shared" si="74"/>
        <v/>
      </c>
      <c r="J71" s="106" t="str">
        <f t="shared" si="75"/>
        <v/>
      </c>
      <c r="K71" s="106" t="str">
        <f t="shared" si="76"/>
        <v/>
      </c>
      <c r="L71" s="106" t="str">
        <f t="shared" si="77"/>
        <v/>
      </c>
      <c r="M71" s="106" t="str">
        <f t="shared" si="78"/>
        <v/>
      </c>
      <c r="N71" s="106" t="str">
        <f t="shared" si="79"/>
        <v/>
      </c>
      <c r="O71" s="106" t="str">
        <f t="shared" si="80"/>
        <v/>
      </c>
      <c r="P71" s="106" t="str">
        <f t="shared" si="81"/>
        <v/>
      </c>
      <c r="Q71" s="106" t="str">
        <f t="shared" si="82"/>
        <v/>
      </c>
      <c r="R71" s="106" t="str">
        <f t="shared" si="83"/>
        <v/>
      </c>
      <c r="S71" s="106" t="str">
        <f t="shared" si="84"/>
        <v/>
      </c>
      <c r="T71" s="106" t="str">
        <f t="shared" si="85"/>
        <v/>
      </c>
      <c r="U71" s="106" t="str">
        <f t="shared" si="86"/>
        <v/>
      </c>
      <c r="V71" s="106" t="str">
        <f t="shared" si="87"/>
        <v/>
      </c>
      <c r="W71" s="106" t="str">
        <f t="shared" si="88"/>
        <v/>
      </c>
      <c r="X71" s="106" t="str">
        <f t="shared" si="89"/>
        <v/>
      </c>
      <c r="Y71" s="106" t="str">
        <f t="shared" si="90"/>
        <v/>
      </c>
      <c r="Z71" s="106" t="str">
        <f t="shared" si="91"/>
        <v/>
      </c>
      <c r="AA71" s="106" t="str">
        <f t="shared" si="92"/>
        <v/>
      </c>
      <c r="AB71" s="106" t="str">
        <f t="shared" si="93"/>
        <v/>
      </c>
      <c r="AC71" s="106" t="str">
        <f t="shared" si="94"/>
        <v/>
      </c>
      <c r="AD71" s="106" t="str">
        <f t="shared" si="95"/>
        <v/>
      </c>
      <c r="AE71" s="106" t="str">
        <f t="shared" si="96"/>
        <v/>
      </c>
      <c r="AF71" s="106" t="str">
        <f t="shared" si="97"/>
        <v/>
      </c>
      <c r="AG71" s="106" t="str">
        <f t="shared" si="98"/>
        <v/>
      </c>
      <c r="AH71" s="106" t="str">
        <f t="shared" si="99"/>
        <v/>
      </c>
      <c r="AI71" s="106" t="str">
        <f t="shared" si="100"/>
        <v/>
      </c>
      <c r="AJ71" s="106" t="str">
        <f t="shared" si="101"/>
        <v/>
      </c>
      <c r="AK71" s="106" t="str">
        <f t="shared" si="102"/>
        <v/>
      </c>
      <c r="AL71" s="106" t="str">
        <f t="shared" si="103"/>
        <v/>
      </c>
      <c r="AM71" s="106" t="str">
        <f t="shared" si="104"/>
        <v/>
      </c>
      <c r="AN71" s="106" t="str">
        <f t="shared" si="105"/>
        <v/>
      </c>
      <c r="AO71" s="106" t="str">
        <f t="shared" si="106"/>
        <v/>
      </c>
      <c r="AP71" s="106" t="str">
        <f t="shared" si="107"/>
        <v/>
      </c>
      <c r="AQ71" s="106" t="str">
        <f t="shared" si="108"/>
        <v/>
      </c>
      <c r="AR71" s="106" t="str">
        <f t="shared" si="109"/>
        <v/>
      </c>
      <c r="AS71" s="106" t="str">
        <f t="shared" si="110"/>
        <v/>
      </c>
      <c r="AT71" s="106" t="str">
        <f t="shared" si="111"/>
        <v/>
      </c>
      <c r="AU71" s="106" t="str">
        <f t="shared" si="112"/>
        <v/>
      </c>
      <c r="AV71" s="106" t="str">
        <f t="shared" si="113"/>
        <v/>
      </c>
      <c r="AW71" s="106" t="str">
        <f t="shared" si="114"/>
        <v/>
      </c>
      <c r="AX71" s="106" t="str">
        <f t="shared" si="115"/>
        <v/>
      </c>
      <c r="AY71" s="106" t="str">
        <f t="shared" si="116"/>
        <v/>
      </c>
      <c r="AZ71" s="106" t="str">
        <f t="shared" si="117"/>
        <v/>
      </c>
      <c r="BA71" s="106" t="str">
        <f t="shared" si="118"/>
        <v/>
      </c>
      <c r="BB71" s="106" t="str">
        <f t="shared" si="119"/>
        <v/>
      </c>
      <c r="BC71" s="106" t="str">
        <f t="shared" si="120"/>
        <v/>
      </c>
      <c r="BD71" s="106" t="str">
        <f t="shared" si="121"/>
        <v/>
      </c>
      <c r="BE71" s="106" t="str">
        <f t="shared" si="122"/>
        <v/>
      </c>
      <c r="BF71" s="106" t="str">
        <f t="shared" si="123"/>
        <v/>
      </c>
      <c r="BG71" s="106" t="str">
        <f t="shared" si="124"/>
        <v/>
      </c>
      <c r="BH71" s="107" t="str">
        <f t="shared" si="125"/>
        <v/>
      </c>
    </row>
    <row r="72" spans="1:60">
      <c r="A72" s="84"/>
      <c r="B72" s="85" t="s">
        <v>65</v>
      </c>
      <c r="C72" s="113">
        <f>H71+1</f>
        <v>1</v>
      </c>
      <c r="D72" s="115">
        <f>Project10_Duration*'3 - Projects'!F95</f>
        <v>0</v>
      </c>
      <c r="E72" s="115">
        <f>IF(MOD(D72,1)=0.5,0.5,0)+E71</f>
        <v>0</v>
      </c>
      <c r="F72" s="115" t="str">
        <f>IF(E72=E71,F71,IF(F71="U","D","U"))</f>
        <v>U</v>
      </c>
      <c r="G72" s="115">
        <f t="shared" ref="G72:G75" si="132">IF(MOD(D72,1)=0.5,IF(F72="U",ROUNDUP(D72,0),ROUNDDOWN(D72,0)),ROUND(D72,0))</f>
        <v>0</v>
      </c>
      <c r="H72" s="111">
        <f t="shared" si="73"/>
        <v>0</v>
      </c>
      <c r="I72" s="106" t="str">
        <f t="shared" si="74"/>
        <v/>
      </c>
      <c r="J72" s="106" t="str">
        <f t="shared" si="75"/>
        <v/>
      </c>
      <c r="K72" s="106" t="str">
        <f t="shared" si="76"/>
        <v/>
      </c>
      <c r="L72" s="106" t="str">
        <f t="shared" si="77"/>
        <v/>
      </c>
      <c r="M72" s="106" t="str">
        <f t="shared" si="78"/>
        <v/>
      </c>
      <c r="N72" s="106" t="str">
        <f t="shared" si="79"/>
        <v/>
      </c>
      <c r="O72" s="106" t="str">
        <f t="shared" si="80"/>
        <v/>
      </c>
      <c r="P72" s="106" t="str">
        <f t="shared" si="81"/>
        <v/>
      </c>
      <c r="Q72" s="106" t="str">
        <f t="shared" si="82"/>
        <v/>
      </c>
      <c r="R72" s="106" t="str">
        <f t="shared" si="83"/>
        <v/>
      </c>
      <c r="S72" s="106" t="str">
        <f t="shared" si="84"/>
        <v/>
      </c>
      <c r="T72" s="106" t="str">
        <f t="shared" si="85"/>
        <v/>
      </c>
      <c r="U72" s="106" t="str">
        <f t="shared" si="86"/>
        <v/>
      </c>
      <c r="V72" s="106" t="str">
        <f t="shared" si="87"/>
        <v/>
      </c>
      <c r="W72" s="106" t="str">
        <f t="shared" si="88"/>
        <v/>
      </c>
      <c r="X72" s="106" t="str">
        <f t="shared" si="89"/>
        <v/>
      </c>
      <c r="Y72" s="106" t="str">
        <f t="shared" si="90"/>
        <v/>
      </c>
      <c r="Z72" s="106" t="str">
        <f t="shared" si="91"/>
        <v/>
      </c>
      <c r="AA72" s="106" t="str">
        <f t="shared" si="92"/>
        <v/>
      </c>
      <c r="AB72" s="106" t="str">
        <f t="shared" si="93"/>
        <v/>
      </c>
      <c r="AC72" s="106" t="str">
        <f t="shared" si="94"/>
        <v/>
      </c>
      <c r="AD72" s="106" t="str">
        <f t="shared" si="95"/>
        <v/>
      </c>
      <c r="AE72" s="106" t="str">
        <f t="shared" si="96"/>
        <v/>
      </c>
      <c r="AF72" s="106" t="str">
        <f t="shared" si="97"/>
        <v/>
      </c>
      <c r="AG72" s="106" t="str">
        <f t="shared" si="98"/>
        <v/>
      </c>
      <c r="AH72" s="106" t="str">
        <f t="shared" si="99"/>
        <v/>
      </c>
      <c r="AI72" s="106" t="str">
        <f t="shared" si="100"/>
        <v/>
      </c>
      <c r="AJ72" s="106" t="str">
        <f t="shared" si="101"/>
        <v/>
      </c>
      <c r="AK72" s="106" t="str">
        <f t="shared" si="102"/>
        <v/>
      </c>
      <c r="AL72" s="106" t="str">
        <f t="shared" si="103"/>
        <v/>
      </c>
      <c r="AM72" s="106" t="str">
        <f t="shared" si="104"/>
        <v/>
      </c>
      <c r="AN72" s="106" t="str">
        <f t="shared" si="105"/>
        <v/>
      </c>
      <c r="AO72" s="106" t="str">
        <f t="shared" si="106"/>
        <v/>
      </c>
      <c r="AP72" s="106" t="str">
        <f t="shared" si="107"/>
        <v/>
      </c>
      <c r="AQ72" s="106" t="str">
        <f t="shared" si="108"/>
        <v/>
      </c>
      <c r="AR72" s="106" t="str">
        <f t="shared" si="109"/>
        <v/>
      </c>
      <c r="AS72" s="106" t="str">
        <f t="shared" si="110"/>
        <v/>
      </c>
      <c r="AT72" s="106" t="str">
        <f t="shared" si="111"/>
        <v/>
      </c>
      <c r="AU72" s="106" t="str">
        <f t="shared" si="112"/>
        <v/>
      </c>
      <c r="AV72" s="106" t="str">
        <f t="shared" si="113"/>
        <v/>
      </c>
      <c r="AW72" s="106" t="str">
        <f t="shared" si="114"/>
        <v/>
      </c>
      <c r="AX72" s="106" t="str">
        <f t="shared" si="115"/>
        <v/>
      </c>
      <c r="AY72" s="106" t="str">
        <f t="shared" si="116"/>
        <v/>
      </c>
      <c r="AZ72" s="106" t="str">
        <f t="shared" si="117"/>
        <v/>
      </c>
      <c r="BA72" s="106" t="str">
        <f t="shared" si="118"/>
        <v/>
      </c>
      <c r="BB72" s="106" t="str">
        <f t="shared" si="119"/>
        <v/>
      </c>
      <c r="BC72" s="106" t="str">
        <f t="shared" si="120"/>
        <v/>
      </c>
      <c r="BD72" s="106" t="str">
        <f t="shared" si="121"/>
        <v/>
      </c>
      <c r="BE72" s="106" t="str">
        <f t="shared" si="122"/>
        <v/>
      </c>
      <c r="BF72" s="106" t="str">
        <f t="shared" si="123"/>
        <v/>
      </c>
      <c r="BG72" s="106" t="str">
        <f t="shared" si="124"/>
        <v/>
      </c>
      <c r="BH72" s="107" t="str">
        <f t="shared" si="125"/>
        <v/>
      </c>
    </row>
    <row r="73" spans="1:60">
      <c r="A73" s="84"/>
      <c r="B73" s="85" t="s">
        <v>70</v>
      </c>
      <c r="C73" s="113">
        <f>H72+1</f>
        <v>1</v>
      </c>
      <c r="D73" s="115">
        <f>Project10_Duration*'3 - Projects'!F96</f>
        <v>0</v>
      </c>
      <c r="E73" s="115">
        <f t="shared" ref="E73:E75" si="133">IF(MOD(D73,1)=0.5,0.5,0)+E72</f>
        <v>0</v>
      </c>
      <c r="F73" s="115" t="str">
        <f t="shared" ref="F73:F75" si="134">IF(E73=E72,F72,IF(F72="U","D","U"))</f>
        <v>U</v>
      </c>
      <c r="G73" s="115">
        <f t="shared" si="132"/>
        <v>0</v>
      </c>
      <c r="H73" s="111">
        <f t="shared" si="73"/>
        <v>0</v>
      </c>
      <c r="I73" s="106" t="str">
        <f t="shared" si="74"/>
        <v/>
      </c>
      <c r="J73" s="106" t="str">
        <f t="shared" si="75"/>
        <v/>
      </c>
      <c r="K73" s="106" t="str">
        <f t="shared" si="76"/>
        <v/>
      </c>
      <c r="L73" s="106" t="str">
        <f t="shared" si="77"/>
        <v/>
      </c>
      <c r="M73" s="106" t="str">
        <f t="shared" si="78"/>
        <v/>
      </c>
      <c r="N73" s="106" t="str">
        <f t="shared" si="79"/>
        <v/>
      </c>
      <c r="O73" s="106" t="str">
        <f t="shared" si="80"/>
        <v/>
      </c>
      <c r="P73" s="106" t="str">
        <f t="shared" si="81"/>
        <v/>
      </c>
      <c r="Q73" s="106" t="str">
        <f t="shared" si="82"/>
        <v/>
      </c>
      <c r="R73" s="106" t="str">
        <f t="shared" si="83"/>
        <v/>
      </c>
      <c r="S73" s="106" t="str">
        <f t="shared" si="84"/>
        <v/>
      </c>
      <c r="T73" s="106" t="str">
        <f t="shared" si="85"/>
        <v/>
      </c>
      <c r="U73" s="106" t="str">
        <f t="shared" si="86"/>
        <v/>
      </c>
      <c r="V73" s="106" t="str">
        <f t="shared" si="87"/>
        <v/>
      </c>
      <c r="W73" s="106" t="str">
        <f t="shared" si="88"/>
        <v/>
      </c>
      <c r="X73" s="106" t="str">
        <f t="shared" si="89"/>
        <v/>
      </c>
      <c r="Y73" s="106" t="str">
        <f t="shared" si="90"/>
        <v/>
      </c>
      <c r="Z73" s="106" t="str">
        <f t="shared" si="91"/>
        <v/>
      </c>
      <c r="AA73" s="106" t="str">
        <f t="shared" si="92"/>
        <v/>
      </c>
      <c r="AB73" s="106" t="str">
        <f t="shared" si="93"/>
        <v/>
      </c>
      <c r="AC73" s="106" t="str">
        <f t="shared" si="94"/>
        <v/>
      </c>
      <c r="AD73" s="106" t="str">
        <f t="shared" si="95"/>
        <v/>
      </c>
      <c r="AE73" s="106" t="str">
        <f t="shared" si="96"/>
        <v/>
      </c>
      <c r="AF73" s="106" t="str">
        <f t="shared" si="97"/>
        <v/>
      </c>
      <c r="AG73" s="106" t="str">
        <f t="shared" si="98"/>
        <v/>
      </c>
      <c r="AH73" s="106" t="str">
        <f t="shared" si="99"/>
        <v/>
      </c>
      <c r="AI73" s="106" t="str">
        <f t="shared" si="100"/>
        <v/>
      </c>
      <c r="AJ73" s="106" t="str">
        <f t="shared" si="101"/>
        <v/>
      </c>
      <c r="AK73" s="106" t="str">
        <f t="shared" si="102"/>
        <v/>
      </c>
      <c r="AL73" s="106" t="str">
        <f t="shared" si="103"/>
        <v/>
      </c>
      <c r="AM73" s="106" t="str">
        <f t="shared" si="104"/>
        <v/>
      </c>
      <c r="AN73" s="106" t="str">
        <f t="shared" si="105"/>
        <v/>
      </c>
      <c r="AO73" s="106" t="str">
        <f t="shared" si="106"/>
        <v/>
      </c>
      <c r="AP73" s="106" t="str">
        <f t="shared" si="107"/>
        <v/>
      </c>
      <c r="AQ73" s="106" t="str">
        <f t="shared" si="108"/>
        <v/>
      </c>
      <c r="AR73" s="106" t="str">
        <f t="shared" si="109"/>
        <v/>
      </c>
      <c r="AS73" s="106" t="str">
        <f t="shared" si="110"/>
        <v/>
      </c>
      <c r="AT73" s="106" t="str">
        <f t="shared" si="111"/>
        <v/>
      </c>
      <c r="AU73" s="106" t="str">
        <f t="shared" si="112"/>
        <v/>
      </c>
      <c r="AV73" s="106" t="str">
        <f t="shared" si="113"/>
        <v/>
      </c>
      <c r="AW73" s="106" t="str">
        <f t="shared" si="114"/>
        <v/>
      </c>
      <c r="AX73" s="106" t="str">
        <f t="shared" si="115"/>
        <v/>
      </c>
      <c r="AY73" s="106" t="str">
        <f t="shared" si="116"/>
        <v/>
      </c>
      <c r="AZ73" s="106" t="str">
        <f t="shared" si="117"/>
        <v/>
      </c>
      <c r="BA73" s="106" t="str">
        <f t="shared" si="118"/>
        <v/>
      </c>
      <c r="BB73" s="106" t="str">
        <f t="shared" si="119"/>
        <v/>
      </c>
      <c r="BC73" s="106" t="str">
        <f t="shared" si="120"/>
        <v/>
      </c>
      <c r="BD73" s="106" t="str">
        <f t="shared" si="121"/>
        <v/>
      </c>
      <c r="BE73" s="106" t="str">
        <f t="shared" si="122"/>
        <v/>
      </c>
      <c r="BF73" s="106" t="str">
        <f t="shared" si="123"/>
        <v/>
      </c>
      <c r="BG73" s="106" t="str">
        <f t="shared" si="124"/>
        <v/>
      </c>
      <c r="BH73" s="107" t="str">
        <f t="shared" si="125"/>
        <v/>
      </c>
    </row>
    <row r="74" spans="1:60">
      <c r="A74" s="84"/>
      <c r="B74" s="85" t="s">
        <v>71</v>
      </c>
      <c r="C74" s="113">
        <f>H73+1</f>
        <v>1</v>
      </c>
      <c r="D74" s="115">
        <f>Project10_Duration*'3 - Projects'!F97</f>
        <v>0</v>
      </c>
      <c r="E74" s="115">
        <f t="shared" si="133"/>
        <v>0</v>
      </c>
      <c r="F74" s="115" t="str">
        <f t="shared" si="134"/>
        <v>U</v>
      </c>
      <c r="G74" s="115">
        <f t="shared" si="132"/>
        <v>0</v>
      </c>
      <c r="H74" s="111">
        <f t="shared" si="73"/>
        <v>0</v>
      </c>
      <c r="I74" s="106" t="str">
        <f t="shared" si="74"/>
        <v/>
      </c>
      <c r="J74" s="106" t="str">
        <f t="shared" si="75"/>
        <v/>
      </c>
      <c r="K74" s="106" t="str">
        <f t="shared" si="76"/>
        <v/>
      </c>
      <c r="L74" s="106" t="str">
        <f t="shared" si="77"/>
        <v/>
      </c>
      <c r="M74" s="106" t="str">
        <f t="shared" si="78"/>
        <v/>
      </c>
      <c r="N74" s="106" t="str">
        <f t="shared" si="79"/>
        <v/>
      </c>
      <c r="O74" s="106" t="str">
        <f t="shared" si="80"/>
        <v/>
      </c>
      <c r="P74" s="106" t="str">
        <f t="shared" si="81"/>
        <v/>
      </c>
      <c r="Q74" s="106" t="str">
        <f t="shared" si="82"/>
        <v/>
      </c>
      <c r="R74" s="106" t="str">
        <f t="shared" si="83"/>
        <v/>
      </c>
      <c r="S74" s="106" t="str">
        <f t="shared" si="84"/>
        <v/>
      </c>
      <c r="T74" s="106" t="str">
        <f t="shared" si="85"/>
        <v/>
      </c>
      <c r="U74" s="106" t="str">
        <f t="shared" si="86"/>
        <v/>
      </c>
      <c r="V74" s="106" t="str">
        <f t="shared" si="87"/>
        <v/>
      </c>
      <c r="W74" s="106" t="str">
        <f t="shared" si="88"/>
        <v/>
      </c>
      <c r="X74" s="106" t="str">
        <f t="shared" si="89"/>
        <v/>
      </c>
      <c r="Y74" s="106" t="str">
        <f t="shared" si="90"/>
        <v/>
      </c>
      <c r="Z74" s="106" t="str">
        <f t="shared" si="91"/>
        <v/>
      </c>
      <c r="AA74" s="106" t="str">
        <f t="shared" si="92"/>
        <v/>
      </c>
      <c r="AB74" s="106" t="str">
        <f t="shared" si="93"/>
        <v/>
      </c>
      <c r="AC74" s="106" t="str">
        <f t="shared" si="94"/>
        <v/>
      </c>
      <c r="AD74" s="106" t="str">
        <f t="shared" si="95"/>
        <v/>
      </c>
      <c r="AE74" s="106" t="str">
        <f t="shared" si="96"/>
        <v/>
      </c>
      <c r="AF74" s="106" t="str">
        <f t="shared" si="97"/>
        <v/>
      </c>
      <c r="AG74" s="106" t="str">
        <f t="shared" si="98"/>
        <v/>
      </c>
      <c r="AH74" s="106" t="str">
        <f t="shared" si="99"/>
        <v/>
      </c>
      <c r="AI74" s="106" t="str">
        <f t="shared" si="100"/>
        <v/>
      </c>
      <c r="AJ74" s="106" t="str">
        <f t="shared" si="101"/>
        <v/>
      </c>
      <c r="AK74" s="106" t="str">
        <f t="shared" si="102"/>
        <v/>
      </c>
      <c r="AL74" s="106" t="str">
        <f t="shared" si="103"/>
        <v/>
      </c>
      <c r="AM74" s="106" t="str">
        <f t="shared" si="104"/>
        <v/>
      </c>
      <c r="AN74" s="106" t="str">
        <f t="shared" si="105"/>
        <v/>
      </c>
      <c r="AO74" s="106" t="str">
        <f t="shared" si="106"/>
        <v/>
      </c>
      <c r="AP74" s="106" t="str">
        <f t="shared" si="107"/>
        <v/>
      </c>
      <c r="AQ74" s="106" t="str">
        <f t="shared" si="108"/>
        <v/>
      </c>
      <c r="AR74" s="106" t="str">
        <f t="shared" si="109"/>
        <v/>
      </c>
      <c r="AS74" s="106" t="str">
        <f t="shared" si="110"/>
        <v/>
      </c>
      <c r="AT74" s="106" t="str">
        <f t="shared" si="111"/>
        <v/>
      </c>
      <c r="AU74" s="106" t="str">
        <f t="shared" si="112"/>
        <v/>
      </c>
      <c r="AV74" s="106" t="str">
        <f t="shared" si="113"/>
        <v/>
      </c>
      <c r="AW74" s="106" t="str">
        <f t="shared" si="114"/>
        <v/>
      </c>
      <c r="AX74" s="106" t="str">
        <f t="shared" si="115"/>
        <v/>
      </c>
      <c r="AY74" s="106" t="str">
        <f t="shared" si="116"/>
        <v/>
      </c>
      <c r="AZ74" s="106" t="str">
        <f t="shared" si="117"/>
        <v/>
      </c>
      <c r="BA74" s="106" t="str">
        <f t="shared" si="118"/>
        <v/>
      </c>
      <c r="BB74" s="106" t="str">
        <f t="shared" si="119"/>
        <v/>
      </c>
      <c r="BC74" s="106" t="str">
        <f t="shared" si="120"/>
        <v/>
      </c>
      <c r="BD74" s="106" t="str">
        <f t="shared" si="121"/>
        <v/>
      </c>
      <c r="BE74" s="106" t="str">
        <f t="shared" si="122"/>
        <v/>
      </c>
      <c r="BF74" s="106" t="str">
        <f t="shared" si="123"/>
        <v/>
      </c>
      <c r="BG74" s="106" t="str">
        <f t="shared" si="124"/>
        <v/>
      </c>
      <c r="BH74" s="107" t="str">
        <f t="shared" si="125"/>
        <v/>
      </c>
    </row>
    <row r="75" spans="1:60">
      <c r="A75" s="87"/>
      <c r="B75" s="88" t="s">
        <v>72</v>
      </c>
      <c r="C75" s="114">
        <f>H74+1</f>
        <v>1</v>
      </c>
      <c r="D75" s="116">
        <f>Project10_Duration*'3 - Projects'!F98</f>
        <v>0</v>
      </c>
      <c r="E75" s="116">
        <f t="shared" si="133"/>
        <v>0</v>
      </c>
      <c r="F75" s="116" t="str">
        <f t="shared" si="134"/>
        <v>U</v>
      </c>
      <c r="G75" s="116">
        <f t="shared" si="132"/>
        <v>0</v>
      </c>
      <c r="H75" s="112">
        <f t="shared" si="73"/>
        <v>0</v>
      </c>
      <c r="I75" s="108" t="str">
        <f t="shared" si="74"/>
        <v/>
      </c>
      <c r="J75" s="108" t="str">
        <f t="shared" si="75"/>
        <v/>
      </c>
      <c r="K75" s="108" t="str">
        <f t="shared" si="76"/>
        <v/>
      </c>
      <c r="L75" s="108" t="str">
        <f t="shared" si="77"/>
        <v/>
      </c>
      <c r="M75" s="108" t="str">
        <f t="shared" si="78"/>
        <v/>
      </c>
      <c r="N75" s="108" t="str">
        <f t="shared" si="79"/>
        <v/>
      </c>
      <c r="O75" s="108" t="str">
        <f t="shared" si="80"/>
        <v/>
      </c>
      <c r="P75" s="108" t="str">
        <f t="shared" si="81"/>
        <v/>
      </c>
      <c r="Q75" s="108" t="str">
        <f t="shared" si="82"/>
        <v/>
      </c>
      <c r="R75" s="108" t="str">
        <f t="shared" si="83"/>
        <v/>
      </c>
      <c r="S75" s="108" t="str">
        <f t="shared" si="84"/>
        <v/>
      </c>
      <c r="T75" s="108" t="str">
        <f t="shared" si="85"/>
        <v/>
      </c>
      <c r="U75" s="108" t="str">
        <f t="shared" si="86"/>
        <v/>
      </c>
      <c r="V75" s="108" t="str">
        <f t="shared" si="87"/>
        <v/>
      </c>
      <c r="W75" s="108" t="str">
        <f t="shared" si="88"/>
        <v/>
      </c>
      <c r="X75" s="108" t="str">
        <f t="shared" si="89"/>
        <v/>
      </c>
      <c r="Y75" s="108" t="str">
        <f t="shared" si="90"/>
        <v/>
      </c>
      <c r="Z75" s="108" t="str">
        <f t="shared" si="91"/>
        <v/>
      </c>
      <c r="AA75" s="108" t="str">
        <f t="shared" si="92"/>
        <v/>
      </c>
      <c r="AB75" s="108" t="str">
        <f t="shared" si="93"/>
        <v/>
      </c>
      <c r="AC75" s="108" t="str">
        <f t="shared" si="94"/>
        <v/>
      </c>
      <c r="AD75" s="108" t="str">
        <f t="shared" si="95"/>
        <v/>
      </c>
      <c r="AE75" s="108" t="str">
        <f t="shared" si="96"/>
        <v/>
      </c>
      <c r="AF75" s="108" t="str">
        <f t="shared" si="97"/>
        <v/>
      </c>
      <c r="AG75" s="108" t="str">
        <f t="shared" si="98"/>
        <v/>
      </c>
      <c r="AH75" s="108" t="str">
        <f t="shared" si="99"/>
        <v/>
      </c>
      <c r="AI75" s="108" t="str">
        <f t="shared" si="100"/>
        <v/>
      </c>
      <c r="AJ75" s="108" t="str">
        <f t="shared" si="101"/>
        <v/>
      </c>
      <c r="AK75" s="108" t="str">
        <f t="shared" si="102"/>
        <v/>
      </c>
      <c r="AL75" s="108" t="str">
        <f t="shared" si="103"/>
        <v/>
      </c>
      <c r="AM75" s="108" t="str">
        <f t="shared" si="104"/>
        <v/>
      </c>
      <c r="AN75" s="108" t="str">
        <f t="shared" si="105"/>
        <v/>
      </c>
      <c r="AO75" s="108" t="str">
        <f t="shared" si="106"/>
        <v/>
      </c>
      <c r="AP75" s="108" t="str">
        <f t="shared" si="107"/>
        <v/>
      </c>
      <c r="AQ75" s="108" t="str">
        <f t="shared" si="108"/>
        <v/>
      </c>
      <c r="AR75" s="108" t="str">
        <f t="shared" si="109"/>
        <v/>
      </c>
      <c r="AS75" s="108" t="str">
        <f t="shared" si="110"/>
        <v/>
      </c>
      <c r="AT75" s="108" t="str">
        <f t="shared" si="111"/>
        <v/>
      </c>
      <c r="AU75" s="108" t="str">
        <f t="shared" si="112"/>
        <v/>
      </c>
      <c r="AV75" s="108" t="str">
        <f t="shared" si="113"/>
        <v/>
      </c>
      <c r="AW75" s="108" t="str">
        <f t="shared" si="114"/>
        <v/>
      </c>
      <c r="AX75" s="108" t="str">
        <f t="shared" si="115"/>
        <v/>
      </c>
      <c r="AY75" s="108" t="str">
        <f t="shared" si="116"/>
        <v/>
      </c>
      <c r="AZ75" s="108" t="str">
        <f t="shared" si="117"/>
        <v/>
      </c>
      <c r="BA75" s="108" t="str">
        <f t="shared" si="118"/>
        <v/>
      </c>
      <c r="BB75" s="108" t="str">
        <f t="shared" si="119"/>
        <v/>
      </c>
      <c r="BC75" s="108" t="str">
        <f t="shared" si="120"/>
        <v/>
      </c>
      <c r="BD75" s="108" t="str">
        <f t="shared" si="121"/>
        <v/>
      </c>
      <c r="BE75" s="108" t="str">
        <f t="shared" si="122"/>
        <v/>
      </c>
      <c r="BF75" s="108" t="str">
        <f t="shared" si="123"/>
        <v/>
      </c>
      <c r="BG75" s="108" t="str">
        <f t="shared" si="124"/>
        <v/>
      </c>
      <c r="BH75" s="109" t="str">
        <f t="shared" si="125"/>
        <v/>
      </c>
    </row>
    <row r="76" spans="1:60">
      <c r="A76" s="84" t="s">
        <v>21</v>
      </c>
      <c r="B76" s="85" t="s">
        <v>64</v>
      </c>
      <c r="C76" s="117">
        <f>Project11_Start</f>
        <v>1</v>
      </c>
      <c r="D76" s="118">
        <f>Project11_Duration*'3 - Projects'!F104</f>
        <v>0</v>
      </c>
      <c r="E76" s="118">
        <f>IF(MOD(D76,1)=0.5,0.5,0)</f>
        <v>0</v>
      </c>
      <c r="F76" s="118" t="str">
        <f>IF(D76&lt;=1.5,"U","D")</f>
        <v>U</v>
      </c>
      <c r="G76" s="118">
        <f>IF(MOD(D76,1)=0.5,IF(F76="U",ROUNDUP(D76,0),ROUNDDOWN(D76,0)),ROUND(D76,0))</f>
        <v>0</v>
      </c>
      <c r="H76" s="119">
        <f t="shared" si="73"/>
        <v>0</v>
      </c>
      <c r="I76" s="106" t="str">
        <f t="shared" si="74"/>
        <v/>
      </c>
      <c r="J76" s="106" t="str">
        <f t="shared" si="75"/>
        <v/>
      </c>
      <c r="K76" s="106" t="str">
        <f t="shared" si="76"/>
        <v/>
      </c>
      <c r="L76" s="106" t="str">
        <f t="shared" si="77"/>
        <v/>
      </c>
      <c r="M76" s="106" t="str">
        <f t="shared" si="78"/>
        <v/>
      </c>
      <c r="N76" s="106" t="str">
        <f t="shared" si="79"/>
        <v/>
      </c>
      <c r="O76" s="106" t="str">
        <f t="shared" si="80"/>
        <v/>
      </c>
      <c r="P76" s="106" t="str">
        <f t="shared" si="81"/>
        <v/>
      </c>
      <c r="Q76" s="106" t="str">
        <f t="shared" si="82"/>
        <v/>
      </c>
      <c r="R76" s="106" t="str">
        <f t="shared" si="83"/>
        <v/>
      </c>
      <c r="S76" s="106" t="str">
        <f t="shared" si="84"/>
        <v/>
      </c>
      <c r="T76" s="106" t="str">
        <f t="shared" si="85"/>
        <v/>
      </c>
      <c r="U76" s="106" t="str">
        <f t="shared" si="86"/>
        <v/>
      </c>
      <c r="V76" s="106" t="str">
        <f t="shared" si="87"/>
        <v/>
      </c>
      <c r="W76" s="106" t="str">
        <f t="shared" si="88"/>
        <v/>
      </c>
      <c r="X76" s="106" t="str">
        <f t="shared" si="89"/>
        <v/>
      </c>
      <c r="Y76" s="106" t="str">
        <f t="shared" si="90"/>
        <v/>
      </c>
      <c r="Z76" s="106" t="str">
        <f t="shared" si="91"/>
        <v/>
      </c>
      <c r="AA76" s="106" t="str">
        <f t="shared" si="92"/>
        <v/>
      </c>
      <c r="AB76" s="106" t="str">
        <f t="shared" si="93"/>
        <v/>
      </c>
      <c r="AC76" s="106" t="str">
        <f t="shared" si="94"/>
        <v/>
      </c>
      <c r="AD76" s="106" t="str">
        <f t="shared" si="95"/>
        <v/>
      </c>
      <c r="AE76" s="106" t="str">
        <f t="shared" si="96"/>
        <v/>
      </c>
      <c r="AF76" s="106" t="str">
        <f t="shared" si="97"/>
        <v/>
      </c>
      <c r="AG76" s="106" t="str">
        <f t="shared" si="98"/>
        <v/>
      </c>
      <c r="AH76" s="106" t="str">
        <f t="shared" si="99"/>
        <v/>
      </c>
      <c r="AI76" s="106" t="str">
        <f t="shared" si="100"/>
        <v/>
      </c>
      <c r="AJ76" s="106" t="str">
        <f t="shared" si="101"/>
        <v/>
      </c>
      <c r="AK76" s="106" t="str">
        <f t="shared" si="102"/>
        <v/>
      </c>
      <c r="AL76" s="106" t="str">
        <f t="shared" si="103"/>
        <v/>
      </c>
      <c r="AM76" s="106" t="str">
        <f t="shared" si="104"/>
        <v/>
      </c>
      <c r="AN76" s="106" t="str">
        <f t="shared" si="105"/>
        <v/>
      </c>
      <c r="AO76" s="106" t="str">
        <f t="shared" si="106"/>
        <v/>
      </c>
      <c r="AP76" s="106" t="str">
        <f t="shared" si="107"/>
        <v/>
      </c>
      <c r="AQ76" s="106" t="str">
        <f t="shared" si="108"/>
        <v/>
      </c>
      <c r="AR76" s="106" t="str">
        <f t="shared" si="109"/>
        <v/>
      </c>
      <c r="AS76" s="106" t="str">
        <f t="shared" si="110"/>
        <v/>
      </c>
      <c r="AT76" s="106" t="str">
        <f t="shared" si="111"/>
        <v/>
      </c>
      <c r="AU76" s="106" t="str">
        <f t="shared" si="112"/>
        <v/>
      </c>
      <c r="AV76" s="106" t="str">
        <f t="shared" si="113"/>
        <v/>
      </c>
      <c r="AW76" s="106" t="str">
        <f t="shared" si="114"/>
        <v/>
      </c>
      <c r="AX76" s="106" t="str">
        <f t="shared" si="115"/>
        <v/>
      </c>
      <c r="AY76" s="106" t="str">
        <f t="shared" si="116"/>
        <v/>
      </c>
      <c r="AZ76" s="106" t="str">
        <f t="shared" si="117"/>
        <v/>
      </c>
      <c r="BA76" s="106" t="str">
        <f t="shared" si="118"/>
        <v/>
      </c>
      <c r="BB76" s="106" t="str">
        <f t="shared" si="119"/>
        <v/>
      </c>
      <c r="BC76" s="106" t="str">
        <f t="shared" si="120"/>
        <v/>
      </c>
      <c r="BD76" s="106" t="str">
        <f t="shared" si="121"/>
        <v/>
      </c>
      <c r="BE76" s="106" t="str">
        <f t="shared" si="122"/>
        <v/>
      </c>
      <c r="BF76" s="106" t="str">
        <f t="shared" si="123"/>
        <v/>
      </c>
      <c r="BG76" s="106" t="str">
        <f t="shared" si="124"/>
        <v/>
      </c>
      <c r="BH76" s="107" t="str">
        <f t="shared" si="125"/>
        <v/>
      </c>
    </row>
    <row r="77" spans="1:60">
      <c r="A77" s="84"/>
      <c r="B77" s="85" t="s">
        <v>65</v>
      </c>
      <c r="C77" s="113">
        <f>H76+1</f>
        <v>1</v>
      </c>
      <c r="D77" s="115">
        <f>Project11_Duration*'3 - Projects'!F105</f>
        <v>0</v>
      </c>
      <c r="E77" s="115">
        <f>IF(MOD(D77,1)=0.5,0.5,0)+E76</f>
        <v>0</v>
      </c>
      <c r="F77" s="115" t="str">
        <f>IF(E77=E76,F76,IF(F76="U","D","U"))</f>
        <v>U</v>
      </c>
      <c r="G77" s="115">
        <f t="shared" ref="G77:G80" si="135">IF(MOD(D77,1)=0.5,IF(F77="U",ROUNDUP(D77,0),ROUNDDOWN(D77,0)),ROUND(D77,0))</f>
        <v>0</v>
      </c>
      <c r="H77" s="111">
        <f t="shared" si="73"/>
        <v>0</v>
      </c>
      <c r="I77" s="106" t="str">
        <f t="shared" si="74"/>
        <v/>
      </c>
      <c r="J77" s="106" t="str">
        <f t="shared" si="75"/>
        <v/>
      </c>
      <c r="K77" s="106" t="str">
        <f t="shared" si="76"/>
        <v/>
      </c>
      <c r="L77" s="106" t="str">
        <f t="shared" si="77"/>
        <v/>
      </c>
      <c r="M77" s="106" t="str">
        <f t="shared" si="78"/>
        <v/>
      </c>
      <c r="N77" s="106" t="str">
        <f t="shared" si="79"/>
        <v/>
      </c>
      <c r="O77" s="106" t="str">
        <f t="shared" si="80"/>
        <v/>
      </c>
      <c r="P77" s="106" t="str">
        <f t="shared" si="81"/>
        <v/>
      </c>
      <c r="Q77" s="106" t="str">
        <f t="shared" si="82"/>
        <v/>
      </c>
      <c r="R77" s="106" t="str">
        <f t="shared" si="83"/>
        <v/>
      </c>
      <c r="S77" s="106" t="str">
        <f t="shared" si="84"/>
        <v/>
      </c>
      <c r="T77" s="106" t="str">
        <f t="shared" si="85"/>
        <v/>
      </c>
      <c r="U77" s="106" t="str">
        <f t="shared" si="86"/>
        <v/>
      </c>
      <c r="V77" s="106" t="str">
        <f t="shared" si="87"/>
        <v/>
      </c>
      <c r="W77" s="106" t="str">
        <f t="shared" si="88"/>
        <v/>
      </c>
      <c r="X77" s="106" t="str">
        <f t="shared" si="89"/>
        <v/>
      </c>
      <c r="Y77" s="106" t="str">
        <f t="shared" si="90"/>
        <v/>
      </c>
      <c r="Z77" s="106" t="str">
        <f t="shared" si="91"/>
        <v/>
      </c>
      <c r="AA77" s="106" t="str">
        <f t="shared" si="92"/>
        <v/>
      </c>
      <c r="AB77" s="106" t="str">
        <f t="shared" si="93"/>
        <v/>
      </c>
      <c r="AC77" s="106" t="str">
        <f t="shared" si="94"/>
        <v/>
      </c>
      <c r="AD77" s="106" t="str">
        <f t="shared" si="95"/>
        <v/>
      </c>
      <c r="AE77" s="106" t="str">
        <f t="shared" si="96"/>
        <v/>
      </c>
      <c r="AF77" s="106" t="str">
        <f t="shared" si="97"/>
        <v/>
      </c>
      <c r="AG77" s="106" t="str">
        <f t="shared" si="98"/>
        <v/>
      </c>
      <c r="AH77" s="106" t="str">
        <f t="shared" si="99"/>
        <v/>
      </c>
      <c r="AI77" s="106" t="str">
        <f t="shared" si="100"/>
        <v/>
      </c>
      <c r="AJ77" s="106" t="str">
        <f t="shared" si="101"/>
        <v/>
      </c>
      <c r="AK77" s="106" t="str">
        <f t="shared" si="102"/>
        <v/>
      </c>
      <c r="AL77" s="106" t="str">
        <f t="shared" si="103"/>
        <v/>
      </c>
      <c r="AM77" s="106" t="str">
        <f t="shared" si="104"/>
        <v/>
      </c>
      <c r="AN77" s="106" t="str">
        <f t="shared" si="105"/>
        <v/>
      </c>
      <c r="AO77" s="106" t="str">
        <f t="shared" si="106"/>
        <v/>
      </c>
      <c r="AP77" s="106" t="str">
        <f t="shared" si="107"/>
        <v/>
      </c>
      <c r="AQ77" s="106" t="str">
        <f t="shared" si="108"/>
        <v/>
      </c>
      <c r="AR77" s="106" t="str">
        <f t="shared" si="109"/>
        <v/>
      </c>
      <c r="AS77" s="106" t="str">
        <f t="shared" si="110"/>
        <v/>
      </c>
      <c r="AT77" s="106" t="str">
        <f t="shared" si="111"/>
        <v/>
      </c>
      <c r="AU77" s="106" t="str">
        <f t="shared" si="112"/>
        <v/>
      </c>
      <c r="AV77" s="106" t="str">
        <f t="shared" si="113"/>
        <v/>
      </c>
      <c r="AW77" s="106" t="str">
        <f t="shared" si="114"/>
        <v/>
      </c>
      <c r="AX77" s="106" t="str">
        <f t="shared" si="115"/>
        <v/>
      </c>
      <c r="AY77" s="106" t="str">
        <f t="shared" si="116"/>
        <v/>
      </c>
      <c r="AZ77" s="106" t="str">
        <f t="shared" si="117"/>
        <v/>
      </c>
      <c r="BA77" s="106" t="str">
        <f t="shared" si="118"/>
        <v/>
      </c>
      <c r="BB77" s="106" t="str">
        <f t="shared" si="119"/>
        <v/>
      </c>
      <c r="BC77" s="106" t="str">
        <f t="shared" si="120"/>
        <v/>
      </c>
      <c r="BD77" s="106" t="str">
        <f t="shared" si="121"/>
        <v/>
      </c>
      <c r="BE77" s="106" t="str">
        <f t="shared" si="122"/>
        <v/>
      </c>
      <c r="BF77" s="106" t="str">
        <f t="shared" si="123"/>
        <v/>
      </c>
      <c r="BG77" s="106" t="str">
        <f t="shared" si="124"/>
        <v/>
      </c>
      <c r="BH77" s="107" t="str">
        <f t="shared" si="125"/>
        <v/>
      </c>
    </row>
    <row r="78" spans="1:60">
      <c r="A78" s="84"/>
      <c r="B78" s="85" t="s">
        <v>70</v>
      </c>
      <c r="C78" s="113">
        <f>H77+1</f>
        <v>1</v>
      </c>
      <c r="D78" s="115">
        <f>Project11_Duration*'3 - Projects'!F106</f>
        <v>0</v>
      </c>
      <c r="E78" s="115">
        <f t="shared" ref="E78:E80" si="136">IF(MOD(D78,1)=0.5,0.5,0)+E77</f>
        <v>0</v>
      </c>
      <c r="F78" s="115" t="str">
        <f t="shared" ref="F78:F80" si="137">IF(E78=E77,F77,IF(F77="U","D","U"))</f>
        <v>U</v>
      </c>
      <c r="G78" s="115">
        <f t="shared" si="135"/>
        <v>0</v>
      </c>
      <c r="H78" s="111">
        <f t="shared" si="73"/>
        <v>0</v>
      </c>
      <c r="I78" s="106" t="str">
        <f t="shared" si="74"/>
        <v/>
      </c>
      <c r="J78" s="106" t="str">
        <f t="shared" si="75"/>
        <v/>
      </c>
      <c r="K78" s="106" t="str">
        <f t="shared" si="76"/>
        <v/>
      </c>
      <c r="L78" s="106" t="str">
        <f t="shared" si="77"/>
        <v/>
      </c>
      <c r="M78" s="106" t="str">
        <f t="shared" si="78"/>
        <v/>
      </c>
      <c r="N78" s="106" t="str">
        <f t="shared" si="79"/>
        <v/>
      </c>
      <c r="O78" s="106" t="str">
        <f t="shared" si="80"/>
        <v/>
      </c>
      <c r="P78" s="106" t="str">
        <f t="shared" si="81"/>
        <v/>
      </c>
      <c r="Q78" s="106" t="str">
        <f t="shared" si="82"/>
        <v/>
      </c>
      <c r="R78" s="106" t="str">
        <f t="shared" si="83"/>
        <v/>
      </c>
      <c r="S78" s="106" t="str">
        <f t="shared" si="84"/>
        <v/>
      </c>
      <c r="T78" s="106" t="str">
        <f t="shared" si="85"/>
        <v/>
      </c>
      <c r="U78" s="106" t="str">
        <f t="shared" si="86"/>
        <v/>
      </c>
      <c r="V78" s="106" t="str">
        <f t="shared" si="87"/>
        <v/>
      </c>
      <c r="W78" s="106" t="str">
        <f t="shared" si="88"/>
        <v/>
      </c>
      <c r="X78" s="106" t="str">
        <f t="shared" si="89"/>
        <v/>
      </c>
      <c r="Y78" s="106" t="str">
        <f t="shared" si="90"/>
        <v/>
      </c>
      <c r="Z78" s="106" t="str">
        <f t="shared" si="91"/>
        <v/>
      </c>
      <c r="AA78" s="106" t="str">
        <f t="shared" si="92"/>
        <v/>
      </c>
      <c r="AB78" s="106" t="str">
        <f t="shared" si="93"/>
        <v/>
      </c>
      <c r="AC78" s="106" t="str">
        <f t="shared" si="94"/>
        <v/>
      </c>
      <c r="AD78" s="106" t="str">
        <f t="shared" si="95"/>
        <v/>
      </c>
      <c r="AE78" s="106" t="str">
        <f t="shared" si="96"/>
        <v/>
      </c>
      <c r="AF78" s="106" t="str">
        <f t="shared" si="97"/>
        <v/>
      </c>
      <c r="AG78" s="106" t="str">
        <f t="shared" si="98"/>
        <v/>
      </c>
      <c r="AH78" s="106" t="str">
        <f t="shared" si="99"/>
        <v/>
      </c>
      <c r="AI78" s="106" t="str">
        <f t="shared" si="100"/>
        <v/>
      </c>
      <c r="AJ78" s="106" t="str">
        <f t="shared" si="101"/>
        <v/>
      </c>
      <c r="AK78" s="106" t="str">
        <f t="shared" si="102"/>
        <v/>
      </c>
      <c r="AL78" s="106" t="str">
        <f t="shared" si="103"/>
        <v/>
      </c>
      <c r="AM78" s="106" t="str">
        <f t="shared" si="104"/>
        <v/>
      </c>
      <c r="AN78" s="106" t="str">
        <f t="shared" si="105"/>
        <v/>
      </c>
      <c r="AO78" s="106" t="str">
        <f t="shared" si="106"/>
        <v/>
      </c>
      <c r="AP78" s="106" t="str">
        <f t="shared" si="107"/>
        <v/>
      </c>
      <c r="AQ78" s="106" t="str">
        <f t="shared" si="108"/>
        <v/>
      </c>
      <c r="AR78" s="106" t="str">
        <f t="shared" si="109"/>
        <v/>
      </c>
      <c r="AS78" s="106" t="str">
        <f t="shared" si="110"/>
        <v/>
      </c>
      <c r="AT78" s="106" t="str">
        <f t="shared" si="111"/>
        <v/>
      </c>
      <c r="AU78" s="106" t="str">
        <f t="shared" si="112"/>
        <v/>
      </c>
      <c r="AV78" s="106" t="str">
        <f t="shared" si="113"/>
        <v/>
      </c>
      <c r="AW78" s="106" t="str">
        <f t="shared" si="114"/>
        <v/>
      </c>
      <c r="AX78" s="106" t="str">
        <f t="shared" si="115"/>
        <v/>
      </c>
      <c r="AY78" s="106" t="str">
        <f t="shared" si="116"/>
        <v/>
      </c>
      <c r="AZ78" s="106" t="str">
        <f t="shared" si="117"/>
        <v/>
      </c>
      <c r="BA78" s="106" t="str">
        <f t="shared" si="118"/>
        <v/>
      </c>
      <c r="BB78" s="106" t="str">
        <f t="shared" si="119"/>
        <v/>
      </c>
      <c r="BC78" s="106" t="str">
        <f t="shared" si="120"/>
        <v/>
      </c>
      <c r="BD78" s="106" t="str">
        <f t="shared" si="121"/>
        <v/>
      </c>
      <c r="BE78" s="106" t="str">
        <f t="shared" si="122"/>
        <v/>
      </c>
      <c r="BF78" s="106" t="str">
        <f t="shared" si="123"/>
        <v/>
      </c>
      <c r="BG78" s="106" t="str">
        <f t="shared" si="124"/>
        <v/>
      </c>
      <c r="BH78" s="107" t="str">
        <f t="shared" si="125"/>
        <v/>
      </c>
    </row>
    <row r="79" spans="1:60">
      <c r="A79" s="84"/>
      <c r="B79" s="85" t="s">
        <v>71</v>
      </c>
      <c r="C79" s="113">
        <f>H78+1</f>
        <v>1</v>
      </c>
      <c r="D79" s="115">
        <f>Project11_Duration*'3 - Projects'!F107</f>
        <v>0</v>
      </c>
      <c r="E79" s="115">
        <f t="shared" si="136"/>
        <v>0</v>
      </c>
      <c r="F79" s="115" t="str">
        <f t="shared" si="137"/>
        <v>U</v>
      </c>
      <c r="G79" s="115">
        <f t="shared" si="135"/>
        <v>0</v>
      </c>
      <c r="H79" s="111">
        <f t="shared" si="73"/>
        <v>0</v>
      </c>
      <c r="I79" s="106" t="str">
        <f t="shared" si="74"/>
        <v/>
      </c>
      <c r="J79" s="106" t="str">
        <f t="shared" si="75"/>
        <v/>
      </c>
      <c r="K79" s="106" t="str">
        <f t="shared" si="76"/>
        <v/>
      </c>
      <c r="L79" s="106" t="str">
        <f t="shared" si="77"/>
        <v/>
      </c>
      <c r="M79" s="106" t="str">
        <f t="shared" si="78"/>
        <v/>
      </c>
      <c r="N79" s="106" t="str">
        <f t="shared" si="79"/>
        <v/>
      </c>
      <c r="O79" s="106" t="str">
        <f t="shared" si="80"/>
        <v/>
      </c>
      <c r="P79" s="106" t="str">
        <f t="shared" si="81"/>
        <v/>
      </c>
      <c r="Q79" s="106" t="str">
        <f t="shared" si="82"/>
        <v/>
      </c>
      <c r="R79" s="106" t="str">
        <f t="shared" si="83"/>
        <v/>
      </c>
      <c r="S79" s="106" t="str">
        <f t="shared" si="84"/>
        <v/>
      </c>
      <c r="T79" s="106" t="str">
        <f t="shared" si="85"/>
        <v/>
      </c>
      <c r="U79" s="106" t="str">
        <f t="shared" si="86"/>
        <v/>
      </c>
      <c r="V79" s="106" t="str">
        <f t="shared" si="87"/>
        <v/>
      </c>
      <c r="W79" s="106" t="str">
        <f t="shared" si="88"/>
        <v/>
      </c>
      <c r="X79" s="106" t="str">
        <f t="shared" si="89"/>
        <v/>
      </c>
      <c r="Y79" s="106" t="str">
        <f t="shared" si="90"/>
        <v/>
      </c>
      <c r="Z79" s="106" t="str">
        <f t="shared" si="91"/>
        <v/>
      </c>
      <c r="AA79" s="106" t="str">
        <f t="shared" si="92"/>
        <v/>
      </c>
      <c r="AB79" s="106" t="str">
        <f t="shared" si="93"/>
        <v/>
      </c>
      <c r="AC79" s="106" t="str">
        <f t="shared" si="94"/>
        <v/>
      </c>
      <c r="AD79" s="106" t="str">
        <f t="shared" si="95"/>
        <v/>
      </c>
      <c r="AE79" s="106" t="str">
        <f t="shared" si="96"/>
        <v/>
      </c>
      <c r="AF79" s="106" t="str">
        <f t="shared" si="97"/>
        <v/>
      </c>
      <c r="AG79" s="106" t="str">
        <f t="shared" si="98"/>
        <v/>
      </c>
      <c r="AH79" s="106" t="str">
        <f t="shared" si="99"/>
        <v/>
      </c>
      <c r="AI79" s="106" t="str">
        <f t="shared" si="100"/>
        <v/>
      </c>
      <c r="AJ79" s="106" t="str">
        <f t="shared" si="101"/>
        <v/>
      </c>
      <c r="AK79" s="106" t="str">
        <f t="shared" si="102"/>
        <v/>
      </c>
      <c r="AL79" s="106" t="str">
        <f t="shared" si="103"/>
        <v/>
      </c>
      <c r="AM79" s="106" t="str">
        <f t="shared" si="104"/>
        <v/>
      </c>
      <c r="AN79" s="106" t="str">
        <f t="shared" si="105"/>
        <v/>
      </c>
      <c r="AO79" s="106" t="str">
        <f t="shared" si="106"/>
        <v/>
      </c>
      <c r="AP79" s="106" t="str">
        <f t="shared" si="107"/>
        <v/>
      </c>
      <c r="AQ79" s="106" t="str">
        <f t="shared" si="108"/>
        <v/>
      </c>
      <c r="AR79" s="106" t="str">
        <f t="shared" si="109"/>
        <v/>
      </c>
      <c r="AS79" s="106" t="str">
        <f t="shared" si="110"/>
        <v/>
      </c>
      <c r="AT79" s="106" t="str">
        <f t="shared" si="111"/>
        <v/>
      </c>
      <c r="AU79" s="106" t="str">
        <f t="shared" si="112"/>
        <v/>
      </c>
      <c r="AV79" s="106" t="str">
        <f t="shared" si="113"/>
        <v/>
      </c>
      <c r="AW79" s="106" t="str">
        <f t="shared" si="114"/>
        <v/>
      </c>
      <c r="AX79" s="106" t="str">
        <f t="shared" si="115"/>
        <v/>
      </c>
      <c r="AY79" s="106" t="str">
        <f t="shared" si="116"/>
        <v/>
      </c>
      <c r="AZ79" s="106" t="str">
        <f t="shared" si="117"/>
        <v/>
      </c>
      <c r="BA79" s="106" t="str">
        <f t="shared" si="118"/>
        <v/>
      </c>
      <c r="BB79" s="106" t="str">
        <f t="shared" si="119"/>
        <v/>
      </c>
      <c r="BC79" s="106" t="str">
        <f t="shared" si="120"/>
        <v/>
      </c>
      <c r="BD79" s="106" t="str">
        <f t="shared" si="121"/>
        <v/>
      </c>
      <c r="BE79" s="106" t="str">
        <f t="shared" si="122"/>
        <v/>
      </c>
      <c r="BF79" s="106" t="str">
        <f t="shared" si="123"/>
        <v/>
      </c>
      <c r="BG79" s="106" t="str">
        <f t="shared" si="124"/>
        <v/>
      </c>
      <c r="BH79" s="107" t="str">
        <f t="shared" si="125"/>
        <v/>
      </c>
    </row>
    <row r="80" spans="1:60">
      <c r="A80" s="87"/>
      <c r="B80" s="88" t="s">
        <v>72</v>
      </c>
      <c r="C80" s="114">
        <f>H79+1</f>
        <v>1</v>
      </c>
      <c r="D80" s="116">
        <f>Project11_Duration*'3 - Projects'!F108</f>
        <v>0</v>
      </c>
      <c r="E80" s="116">
        <f t="shared" si="136"/>
        <v>0</v>
      </c>
      <c r="F80" s="116" t="str">
        <f t="shared" si="137"/>
        <v>U</v>
      </c>
      <c r="G80" s="116">
        <f t="shared" si="135"/>
        <v>0</v>
      </c>
      <c r="H80" s="112">
        <f t="shared" si="73"/>
        <v>0</v>
      </c>
      <c r="I80" s="108" t="str">
        <f t="shared" si="74"/>
        <v/>
      </c>
      <c r="J80" s="108" t="str">
        <f t="shared" si="75"/>
        <v/>
      </c>
      <c r="K80" s="108" t="str">
        <f t="shared" si="76"/>
        <v/>
      </c>
      <c r="L80" s="108" t="str">
        <f t="shared" si="77"/>
        <v/>
      </c>
      <c r="M80" s="108" t="str">
        <f t="shared" si="78"/>
        <v/>
      </c>
      <c r="N80" s="108" t="str">
        <f t="shared" si="79"/>
        <v/>
      </c>
      <c r="O80" s="108" t="str">
        <f t="shared" si="80"/>
        <v/>
      </c>
      <c r="P80" s="108" t="str">
        <f t="shared" si="81"/>
        <v/>
      </c>
      <c r="Q80" s="108" t="str">
        <f t="shared" si="82"/>
        <v/>
      </c>
      <c r="R80" s="108" t="str">
        <f t="shared" si="83"/>
        <v/>
      </c>
      <c r="S80" s="108" t="str">
        <f t="shared" si="84"/>
        <v/>
      </c>
      <c r="T80" s="108" t="str">
        <f t="shared" si="85"/>
        <v/>
      </c>
      <c r="U80" s="108" t="str">
        <f t="shared" si="86"/>
        <v/>
      </c>
      <c r="V80" s="108" t="str">
        <f t="shared" si="87"/>
        <v/>
      </c>
      <c r="W80" s="108" t="str">
        <f t="shared" si="88"/>
        <v/>
      </c>
      <c r="X80" s="108" t="str">
        <f t="shared" si="89"/>
        <v/>
      </c>
      <c r="Y80" s="108" t="str">
        <f t="shared" si="90"/>
        <v/>
      </c>
      <c r="Z80" s="108" t="str">
        <f t="shared" si="91"/>
        <v/>
      </c>
      <c r="AA80" s="108" t="str">
        <f t="shared" si="92"/>
        <v/>
      </c>
      <c r="AB80" s="108" t="str">
        <f t="shared" si="93"/>
        <v/>
      </c>
      <c r="AC80" s="108" t="str">
        <f t="shared" si="94"/>
        <v/>
      </c>
      <c r="AD80" s="108" t="str">
        <f t="shared" si="95"/>
        <v/>
      </c>
      <c r="AE80" s="108" t="str">
        <f t="shared" si="96"/>
        <v/>
      </c>
      <c r="AF80" s="108" t="str">
        <f t="shared" si="97"/>
        <v/>
      </c>
      <c r="AG80" s="108" t="str">
        <f t="shared" si="98"/>
        <v/>
      </c>
      <c r="AH80" s="108" t="str">
        <f t="shared" si="99"/>
        <v/>
      </c>
      <c r="AI80" s="108" t="str">
        <f t="shared" si="100"/>
        <v/>
      </c>
      <c r="AJ80" s="108" t="str">
        <f t="shared" si="101"/>
        <v/>
      </c>
      <c r="AK80" s="108" t="str">
        <f t="shared" si="102"/>
        <v/>
      </c>
      <c r="AL80" s="108" t="str">
        <f t="shared" si="103"/>
        <v/>
      </c>
      <c r="AM80" s="108" t="str">
        <f t="shared" si="104"/>
        <v/>
      </c>
      <c r="AN80" s="108" t="str">
        <f t="shared" si="105"/>
        <v/>
      </c>
      <c r="AO80" s="108" t="str">
        <f t="shared" si="106"/>
        <v/>
      </c>
      <c r="AP80" s="108" t="str">
        <f t="shared" si="107"/>
        <v/>
      </c>
      <c r="AQ80" s="108" t="str">
        <f t="shared" si="108"/>
        <v/>
      </c>
      <c r="AR80" s="108" t="str">
        <f t="shared" si="109"/>
        <v/>
      </c>
      <c r="AS80" s="108" t="str">
        <f t="shared" si="110"/>
        <v/>
      </c>
      <c r="AT80" s="108" t="str">
        <f t="shared" si="111"/>
        <v/>
      </c>
      <c r="AU80" s="108" t="str">
        <f t="shared" si="112"/>
        <v/>
      </c>
      <c r="AV80" s="108" t="str">
        <f t="shared" si="113"/>
        <v/>
      </c>
      <c r="AW80" s="108" t="str">
        <f t="shared" si="114"/>
        <v/>
      </c>
      <c r="AX80" s="108" t="str">
        <f t="shared" si="115"/>
        <v/>
      </c>
      <c r="AY80" s="108" t="str">
        <f t="shared" si="116"/>
        <v/>
      </c>
      <c r="AZ80" s="108" t="str">
        <f t="shared" si="117"/>
        <v/>
      </c>
      <c r="BA80" s="108" t="str">
        <f t="shared" si="118"/>
        <v/>
      </c>
      <c r="BB80" s="108" t="str">
        <f t="shared" si="119"/>
        <v/>
      </c>
      <c r="BC80" s="108" t="str">
        <f t="shared" si="120"/>
        <v/>
      </c>
      <c r="BD80" s="108" t="str">
        <f t="shared" si="121"/>
        <v/>
      </c>
      <c r="BE80" s="108" t="str">
        <f t="shared" si="122"/>
        <v/>
      </c>
      <c r="BF80" s="108" t="str">
        <f t="shared" si="123"/>
        <v/>
      </c>
      <c r="BG80" s="108" t="str">
        <f t="shared" si="124"/>
        <v/>
      </c>
      <c r="BH80" s="109" t="str">
        <f t="shared" si="125"/>
        <v/>
      </c>
    </row>
    <row r="81" spans="1:60">
      <c r="A81" s="84" t="s">
        <v>22</v>
      </c>
      <c r="B81" s="85" t="s">
        <v>64</v>
      </c>
      <c r="C81" s="117">
        <f>Project12_Start</f>
        <v>1</v>
      </c>
      <c r="D81" s="118">
        <f>Project12_Duration*'3 - Projects'!F114</f>
        <v>0</v>
      </c>
      <c r="E81" s="118">
        <f>IF(MOD(D81,1)=0.5,0.5,0)</f>
        <v>0</v>
      </c>
      <c r="F81" s="118" t="str">
        <f>IF(D81&lt;=1.5,"U","D")</f>
        <v>U</v>
      </c>
      <c r="G81" s="118">
        <f>IF(MOD(D81,1)=0.5,IF(F81="U",ROUNDUP(D81,0),ROUNDDOWN(D81,0)),ROUND(D81,0))</f>
        <v>0</v>
      </c>
      <c r="H81" s="119">
        <f t="shared" si="73"/>
        <v>0</v>
      </c>
      <c r="I81" s="106" t="str">
        <f t="shared" si="74"/>
        <v/>
      </c>
      <c r="J81" s="106" t="str">
        <f t="shared" si="75"/>
        <v/>
      </c>
      <c r="K81" s="106" t="str">
        <f t="shared" si="76"/>
        <v/>
      </c>
      <c r="L81" s="106" t="str">
        <f t="shared" si="77"/>
        <v/>
      </c>
      <c r="M81" s="106" t="str">
        <f t="shared" si="78"/>
        <v/>
      </c>
      <c r="N81" s="106" t="str">
        <f t="shared" si="79"/>
        <v/>
      </c>
      <c r="O81" s="106" t="str">
        <f t="shared" si="80"/>
        <v/>
      </c>
      <c r="P81" s="106" t="str">
        <f t="shared" si="81"/>
        <v/>
      </c>
      <c r="Q81" s="106" t="str">
        <f t="shared" si="82"/>
        <v/>
      </c>
      <c r="R81" s="106" t="str">
        <f t="shared" si="83"/>
        <v/>
      </c>
      <c r="S81" s="106" t="str">
        <f t="shared" si="84"/>
        <v/>
      </c>
      <c r="T81" s="106" t="str">
        <f t="shared" si="85"/>
        <v/>
      </c>
      <c r="U81" s="106" t="str">
        <f t="shared" si="86"/>
        <v/>
      </c>
      <c r="V81" s="106" t="str">
        <f t="shared" si="87"/>
        <v/>
      </c>
      <c r="W81" s="106" t="str">
        <f t="shared" si="88"/>
        <v/>
      </c>
      <c r="X81" s="106" t="str">
        <f t="shared" si="89"/>
        <v/>
      </c>
      <c r="Y81" s="106" t="str">
        <f t="shared" si="90"/>
        <v/>
      </c>
      <c r="Z81" s="106" t="str">
        <f t="shared" si="91"/>
        <v/>
      </c>
      <c r="AA81" s="106" t="str">
        <f t="shared" si="92"/>
        <v/>
      </c>
      <c r="AB81" s="106" t="str">
        <f t="shared" si="93"/>
        <v/>
      </c>
      <c r="AC81" s="106" t="str">
        <f t="shared" si="94"/>
        <v/>
      </c>
      <c r="AD81" s="106" t="str">
        <f t="shared" si="95"/>
        <v/>
      </c>
      <c r="AE81" s="106" t="str">
        <f t="shared" si="96"/>
        <v/>
      </c>
      <c r="AF81" s="106" t="str">
        <f t="shared" si="97"/>
        <v/>
      </c>
      <c r="AG81" s="106" t="str">
        <f t="shared" si="98"/>
        <v/>
      </c>
      <c r="AH81" s="106" t="str">
        <f t="shared" si="99"/>
        <v/>
      </c>
      <c r="AI81" s="106" t="str">
        <f t="shared" si="100"/>
        <v/>
      </c>
      <c r="AJ81" s="106" t="str">
        <f t="shared" si="101"/>
        <v/>
      </c>
      <c r="AK81" s="106" t="str">
        <f t="shared" si="102"/>
        <v/>
      </c>
      <c r="AL81" s="106" t="str">
        <f t="shared" si="103"/>
        <v/>
      </c>
      <c r="AM81" s="106" t="str">
        <f t="shared" si="104"/>
        <v/>
      </c>
      <c r="AN81" s="106" t="str">
        <f t="shared" si="105"/>
        <v/>
      </c>
      <c r="AO81" s="106" t="str">
        <f t="shared" si="106"/>
        <v/>
      </c>
      <c r="AP81" s="106" t="str">
        <f t="shared" si="107"/>
        <v/>
      </c>
      <c r="AQ81" s="106" t="str">
        <f t="shared" si="108"/>
        <v/>
      </c>
      <c r="AR81" s="106" t="str">
        <f t="shared" si="109"/>
        <v/>
      </c>
      <c r="AS81" s="106" t="str">
        <f t="shared" si="110"/>
        <v/>
      </c>
      <c r="AT81" s="106" t="str">
        <f t="shared" si="111"/>
        <v/>
      </c>
      <c r="AU81" s="106" t="str">
        <f t="shared" si="112"/>
        <v/>
      </c>
      <c r="AV81" s="106" t="str">
        <f t="shared" si="113"/>
        <v/>
      </c>
      <c r="AW81" s="106" t="str">
        <f t="shared" si="114"/>
        <v/>
      </c>
      <c r="AX81" s="106" t="str">
        <f t="shared" si="115"/>
        <v/>
      </c>
      <c r="AY81" s="106" t="str">
        <f t="shared" si="116"/>
        <v/>
      </c>
      <c r="AZ81" s="106" t="str">
        <f t="shared" si="117"/>
        <v/>
      </c>
      <c r="BA81" s="106" t="str">
        <f t="shared" si="118"/>
        <v/>
      </c>
      <c r="BB81" s="106" t="str">
        <f t="shared" si="119"/>
        <v/>
      </c>
      <c r="BC81" s="106" t="str">
        <f t="shared" si="120"/>
        <v/>
      </c>
      <c r="BD81" s="106" t="str">
        <f t="shared" si="121"/>
        <v/>
      </c>
      <c r="BE81" s="106" t="str">
        <f t="shared" si="122"/>
        <v/>
      </c>
      <c r="BF81" s="106" t="str">
        <f t="shared" si="123"/>
        <v/>
      </c>
      <c r="BG81" s="106" t="str">
        <f t="shared" si="124"/>
        <v/>
      </c>
      <c r="BH81" s="107" t="str">
        <f t="shared" si="125"/>
        <v/>
      </c>
    </row>
    <row r="82" spans="1:60">
      <c r="A82" s="84"/>
      <c r="B82" s="85" t="s">
        <v>65</v>
      </c>
      <c r="C82" s="113">
        <f>H81+1</f>
        <v>1</v>
      </c>
      <c r="D82" s="115">
        <f>Project12_Duration*'3 - Projects'!F115</f>
        <v>0</v>
      </c>
      <c r="E82" s="115">
        <f>IF(MOD(D82,1)=0.5,0.5,0)+E81</f>
        <v>0</v>
      </c>
      <c r="F82" s="115" t="str">
        <f>IF(E82=E81,F81,IF(F81="U","D","U"))</f>
        <v>U</v>
      </c>
      <c r="G82" s="115">
        <f t="shared" ref="G82:G85" si="138">IF(MOD(D82,1)=0.5,IF(F82="U",ROUNDUP(D82,0),ROUNDDOWN(D82,0)),ROUND(D82,0))</f>
        <v>0</v>
      </c>
      <c r="H82" s="111">
        <f t="shared" si="73"/>
        <v>0</v>
      </c>
      <c r="I82" s="106" t="str">
        <f t="shared" si="74"/>
        <v/>
      </c>
      <c r="J82" s="106" t="str">
        <f t="shared" si="75"/>
        <v/>
      </c>
      <c r="K82" s="106" t="str">
        <f t="shared" si="76"/>
        <v/>
      </c>
      <c r="L82" s="106" t="str">
        <f t="shared" si="77"/>
        <v/>
      </c>
      <c r="M82" s="106" t="str">
        <f t="shared" si="78"/>
        <v/>
      </c>
      <c r="N82" s="106" t="str">
        <f t="shared" si="79"/>
        <v/>
      </c>
      <c r="O82" s="106" t="str">
        <f t="shared" si="80"/>
        <v/>
      </c>
      <c r="P82" s="106" t="str">
        <f t="shared" si="81"/>
        <v/>
      </c>
      <c r="Q82" s="106" t="str">
        <f t="shared" si="82"/>
        <v/>
      </c>
      <c r="R82" s="106" t="str">
        <f t="shared" si="83"/>
        <v/>
      </c>
      <c r="S82" s="106" t="str">
        <f t="shared" si="84"/>
        <v/>
      </c>
      <c r="T82" s="106" t="str">
        <f t="shared" si="85"/>
        <v/>
      </c>
      <c r="U82" s="106" t="str">
        <f t="shared" si="86"/>
        <v/>
      </c>
      <c r="V82" s="106" t="str">
        <f t="shared" si="87"/>
        <v/>
      </c>
      <c r="W82" s="106" t="str">
        <f t="shared" si="88"/>
        <v/>
      </c>
      <c r="X82" s="106" t="str">
        <f t="shared" si="89"/>
        <v/>
      </c>
      <c r="Y82" s="106" t="str">
        <f t="shared" si="90"/>
        <v/>
      </c>
      <c r="Z82" s="106" t="str">
        <f t="shared" si="91"/>
        <v/>
      </c>
      <c r="AA82" s="106" t="str">
        <f t="shared" si="92"/>
        <v/>
      </c>
      <c r="AB82" s="106" t="str">
        <f t="shared" si="93"/>
        <v/>
      </c>
      <c r="AC82" s="106" t="str">
        <f t="shared" si="94"/>
        <v/>
      </c>
      <c r="AD82" s="106" t="str">
        <f t="shared" si="95"/>
        <v/>
      </c>
      <c r="AE82" s="106" t="str">
        <f t="shared" si="96"/>
        <v/>
      </c>
      <c r="AF82" s="106" t="str">
        <f t="shared" si="97"/>
        <v/>
      </c>
      <c r="AG82" s="106" t="str">
        <f t="shared" si="98"/>
        <v/>
      </c>
      <c r="AH82" s="106" t="str">
        <f t="shared" si="99"/>
        <v/>
      </c>
      <c r="AI82" s="106" t="str">
        <f t="shared" si="100"/>
        <v/>
      </c>
      <c r="AJ82" s="106" t="str">
        <f t="shared" si="101"/>
        <v/>
      </c>
      <c r="AK82" s="106" t="str">
        <f t="shared" si="102"/>
        <v/>
      </c>
      <c r="AL82" s="106" t="str">
        <f t="shared" si="103"/>
        <v/>
      </c>
      <c r="AM82" s="106" t="str">
        <f t="shared" si="104"/>
        <v/>
      </c>
      <c r="AN82" s="106" t="str">
        <f t="shared" si="105"/>
        <v/>
      </c>
      <c r="AO82" s="106" t="str">
        <f t="shared" si="106"/>
        <v/>
      </c>
      <c r="AP82" s="106" t="str">
        <f t="shared" si="107"/>
        <v/>
      </c>
      <c r="AQ82" s="106" t="str">
        <f t="shared" si="108"/>
        <v/>
      </c>
      <c r="AR82" s="106" t="str">
        <f t="shared" si="109"/>
        <v/>
      </c>
      <c r="AS82" s="106" t="str">
        <f t="shared" si="110"/>
        <v/>
      </c>
      <c r="AT82" s="106" t="str">
        <f t="shared" si="111"/>
        <v/>
      </c>
      <c r="AU82" s="106" t="str">
        <f t="shared" si="112"/>
        <v/>
      </c>
      <c r="AV82" s="106" t="str">
        <f t="shared" si="113"/>
        <v/>
      </c>
      <c r="AW82" s="106" t="str">
        <f t="shared" si="114"/>
        <v/>
      </c>
      <c r="AX82" s="106" t="str">
        <f t="shared" si="115"/>
        <v/>
      </c>
      <c r="AY82" s="106" t="str">
        <f t="shared" si="116"/>
        <v/>
      </c>
      <c r="AZ82" s="106" t="str">
        <f t="shared" si="117"/>
        <v/>
      </c>
      <c r="BA82" s="106" t="str">
        <f t="shared" si="118"/>
        <v/>
      </c>
      <c r="BB82" s="106" t="str">
        <f t="shared" si="119"/>
        <v/>
      </c>
      <c r="BC82" s="106" t="str">
        <f t="shared" si="120"/>
        <v/>
      </c>
      <c r="BD82" s="106" t="str">
        <f t="shared" si="121"/>
        <v/>
      </c>
      <c r="BE82" s="106" t="str">
        <f t="shared" si="122"/>
        <v/>
      </c>
      <c r="BF82" s="106" t="str">
        <f t="shared" si="123"/>
        <v/>
      </c>
      <c r="BG82" s="106" t="str">
        <f t="shared" si="124"/>
        <v/>
      </c>
      <c r="BH82" s="107" t="str">
        <f t="shared" si="125"/>
        <v/>
      </c>
    </row>
    <row r="83" spans="1:60">
      <c r="A83" s="84"/>
      <c r="B83" s="85" t="s">
        <v>70</v>
      </c>
      <c r="C83" s="113">
        <f>H82+1</f>
        <v>1</v>
      </c>
      <c r="D83" s="115">
        <f>Project12_Duration*'3 - Projects'!F116</f>
        <v>0</v>
      </c>
      <c r="E83" s="115">
        <f t="shared" ref="E83:E85" si="139">IF(MOD(D83,1)=0.5,0.5,0)+E82</f>
        <v>0</v>
      </c>
      <c r="F83" s="115" t="str">
        <f t="shared" ref="F83:F85" si="140">IF(E83=E82,F82,IF(F82="U","D","U"))</f>
        <v>U</v>
      </c>
      <c r="G83" s="115">
        <f t="shared" si="138"/>
        <v>0</v>
      </c>
      <c r="H83" s="111">
        <f t="shared" si="73"/>
        <v>0</v>
      </c>
      <c r="I83" s="106" t="str">
        <f t="shared" si="74"/>
        <v/>
      </c>
      <c r="J83" s="106" t="str">
        <f t="shared" si="75"/>
        <v/>
      </c>
      <c r="K83" s="106" t="str">
        <f t="shared" si="76"/>
        <v/>
      </c>
      <c r="L83" s="106" t="str">
        <f t="shared" si="77"/>
        <v/>
      </c>
      <c r="M83" s="106" t="str">
        <f t="shared" si="78"/>
        <v/>
      </c>
      <c r="N83" s="106" t="str">
        <f t="shared" si="79"/>
        <v/>
      </c>
      <c r="O83" s="106" t="str">
        <f t="shared" si="80"/>
        <v/>
      </c>
      <c r="P83" s="106" t="str">
        <f t="shared" si="81"/>
        <v/>
      </c>
      <c r="Q83" s="106" t="str">
        <f t="shared" si="82"/>
        <v/>
      </c>
      <c r="R83" s="106" t="str">
        <f t="shared" si="83"/>
        <v/>
      </c>
      <c r="S83" s="106" t="str">
        <f t="shared" si="84"/>
        <v/>
      </c>
      <c r="T83" s="106" t="str">
        <f t="shared" si="85"/>
        <v/>
      </c>
      <c r="U83" s="106" t="str">
        <f t="shared" si="86"/>
        <v/>
      </c>
      <c r="V83" s="106" t="str">
        <f t="shared" si="87"/>
        <v/>
      </c>
      <c r="W83" s="106" t="str">
        <f t="shared" si="88"/>
        <v/>
      </c>
      <c r="X83" s="106" t="str">
        <f t="shared" si="89"/>
        <v/>
      </c>
      <c r="Y83" s="106" t="str">
        <f t="shared" si="90"/>
        <v/>
      </c>
      <c r="Z83" s="106" t="str">
        <f t="shared" si="91"/>
        <v/>
      </c>
      <c r="AA83" s="106" t="str">
        <f t="shared" si="92"/>
        <v/>
      </c>
      <c r="AB83" s="106" t="str">
        <f t="shared" si="93"/>
        <v/>
      </c>
      <c r="AC83" s="106" t="str">
        <f t="shared" si="94"/>
        <v/>
      </c>
      <c r="AD83" s="106" t="str">
        <f t="shared" si="95"/>
        <v/>
      </c>
      <c r="AE83" s="106" t="str">
        <f t="shared" si="96"/>
        <v/>
      </c>
      <c r="AF83" s="106" t="str">
        <f t="shared" si="97"/>
        <v/>
      </c>
      <c r="AG83" s="106" t="str">
        <f t="shared" si="98"/>
        <v/>
      </c>
      <c r="AH83" s="106" t="str">
        <f t="shared" si="99"/>
        <v/>
      </c>
      <c r="AI83" s="106" t="str">
        <f t="shared" si="100"/>
        <v/>
      </c>
      <c r="AJ83" s="106" t="str">
        <f t="shared" si="101"/>
        <v/>
      </c>
      <c r="AK83" s="106" t="str">
        <f t="shared" si="102"/>
        <v/>
      </c>
      <c r="AL83" s="106" t="str">
        <f t="shared" si="103"/>
        <v/>
      </c>
      <c r="AM83" s="106" t="str">
        <f t="shared" si="104"/>
        <v/>
      </c>
      <c r="AN83" s="106" t="str">
        <f t="shared" si="105"/>
        <v/>
      </c>
      <c r="AO83" s="106" t="str">
        <f t="shared" si="106"/>
        <v/>
      </c>
      <c r="AP83" s="106" t="str">
        <f t="shared" si="107"/>
        <v/>
      </c>
      <c r="AQ83" s="106" t="str">
        <f t="shared" si="108"/>
        <v/>
      </c>
      <c r="AR83" s="106" t="str">
        <f t="shared" si="109"/>
        <v/>
      </c>
      <c r="AS83" s="106" t="str">
        <f t="shared" si="110"/>
        <v/>
      </c>
      <c r="AT83" s="106" t="str">
        <f t="shared" si="111"/>
        <v/>
      </c>
      <c r="AU83" s="106" t="str">
        <f t="shared" si="112"/>
        <v/>
      </c>
      <c r="AV83" s="106" t="str">
        <f t="shared" si="113"/>
        <v/>
      </c>
      <c r="AW83" s="106" t="str">
        <f t="shared" si="114"/>
        <v/>
      </c>
      <c r="AX83" s="106" t="str">
        <f t="shared" si="115"/>
        <v/>
      </c>
      <c r="AY83" s="106" t="str">
        <f t="shared" si="116"/>
        <v/>
      </c>
      <c r="AZ83" s="106" t="str">
        <f t="shared" si="117"/>
        <v/>
      </c>
      <c r="BA83" s="106" t="str">
        <f t="shared" si="118"/>
        <v/>
      </c>
      <c r="BB83" s="106" t="str">
        <f t="shared" si="119"/>
        <v/>
      </c>
      <c r="BC83" s="106" t="str">
        <f t="shared" si="120"/>
        <v/>
      </c>
      <c r="BD83" s="106" t="str">
        <f t="shared" si="121"/>
        <v/>
      </c>
      <c r="BE83" s="106" t="str">
        <f t="shared" si="122"/>
        <v/>
      </c>
      <c r="BF83" s="106" t="str">
        <f t="shared" si="123"/>
        <v/>
      </c>
      <c r="BG83" s="106" t="str">
        <f t="shared" si="124"/>
        <v/>
      </c>
      <c r="BH83" s="107" t="str">
        <f t="shared" si="125"/>
        <v/>
      </c>
    </row>
    <row r="84" spans="1:60">
      <c r="A84" s="84"/>
      <c r="B84" s="85" t="s">
        <v>71</v>
      </c>
      <c r="C84" s="113">
        <f>H83+1</f>
        <v>1</v>
      </c>
      <c r="D84" s="115">
        <f>Project12_Duration*'3 - Projects'!F117</f>
        <v>0</v>
      </c>
      <c r="E84" s="115">
        <f t="shared" si="139"/>
        <v>0</v>
      </c>
      <c r="F84" s="115" t="str">
        <f t="shared" si="140"/>
        <v>U</v>
      </c>
      <c r="G84" s="115">
        <f t="shared" si="138"/>
        <v>0</v>
      </c>
      <c r="H84" s="111">
        <f t="shared" si="73"/>
        <v>0</v>
      </c>
      <c r="I84" s="106" t="str">
        <f t="shared" si="74"/>
        <v/>
      </c>
      <c r="J84" s="106" t="str">
        <f t="shared" si="75"/>
        <v/>
      </c>
      <c r="K84" s="106" t="str">
        <f t="shared" si="76"/>
        <v/>
      </c>
      <c r="L84" s="106" t="str">
        <f t="shared" si="77"/>
        <v/>
      </c>
      <c r="M84" s="106" t="str">
        <f t="shared" si="78"/>
        <v/>
      </c>
      <c r="N84" s="106" t="str">
        <f t="shared" si="79"/>
        <v/>
      </c>
      <c r="O84" s="106" t="str">
        <f t="shared" si="80"/>
        <v/>
      </c>
      <c r="P84" s="106" t="str">
        <f t="shared" si="81"/>
        <v/>
      </c>
      <c r="Q84" s="106" t="str">
        <f t="shared" si="82"/>
        <v/>
      </c>
      <c r="R84" s="106" t="str">
        <f t="shared" si="83"/>
        <v/>
      </c>
      <c r="S84" s="106" t="str">
        <f t="shared" si="84"/>
        <v/>
      </c>
      <c r="T84" s="106" t="str">
        <f t="shared" si="85"/>
        <v/>
      </c>
      <c r="U84" s="106" t="str">
        <f t="shared" si="86"/>
        <v/>
      </c>
      <c r="V84" s="106" t="str">
        <f t="shared" si="87"/>
        <v/>
      </c>
      <c r="W84" s="106" t="str">
        <f t="shared" si="88"/>
        <v/>
      </c>
      <c r="X84" s="106" t="str">
        <f t="shared" si="89"/>
        <v/>
      </c>
      <c r="Y84" s="106" t="str">
        <f t="shared" si="90"/>
        <v/>
      </c>
      <c r="Z84" s="106" t="str">
        <f t="shared" si="91"/>
        <v/>
      </c>
      <c r="AA84" s="106" t="str">
        <f t="shared" si="92"/>
        <v/>
      </c>
      <c r="AB84" s="106" t="str">
        <f t="shared" si="93"/>
        <v/>
      </c>
      <c r="AC84" s="106" t="str">
        <f t="shared" si="94"/>
        <v/>
      </c>
      <c r="AD84" s="106" t="str">
        <f t="shared" si="95"/>
        <v/>
      </c>
      <c r="AE84" s="106" t="str">
        <f t="shared" si="96"/>
        <v/>
      </c>
      <c r="AF84" s="106" t="str">
        <f t="shared" si="97"/>
        <v/>
      </c>
      <c r="AG84" s="106" t="str">
        <f t="shared" si="98"/>
        <v/>
      </c>
      <c r="AH84" s="106" t="str">
        <f t="shared" si="99"/>
        <v/>
      </c>
      <c r="AI84" s="106" t="str">
        <f t="shared" si="100"/>
        <v/>
      </c>
      <c r="AJ84" s="106" t="str">
        <f t="shared" si="101"/>
        <v/>
      </c>
      <c r="AK84" s="106" t="str">
        <f t="shared" si="102"/>
        <v/>
      </c>
      <c r="AL84" s="106" t="str">
        <f t="shared" si="103"/>
        <v/>
      </c>
      <c r="AM84" s="106" t="str">
        <f t="shared" si="104"/>
        <v/>
      </c>
      <c r="AN84" s="106" t="str">
        <f t="shared" si="105"/>
        <v/>
      </c>
      <c r="AO84" s="106" t="str">
        <f t="shared" si="106"/>
        <v/>
      </c>
      <c r="AP84" s="106" t="str">
        <f t="shared" si="107"/>
        <v/>
      </c>
      <c r="AQ84" s="106" t="str">
        <f t="shared" si="108"/>
        <v/>
      </c>
      <c r="AR84" s="106" t="str">
        <f t="shared" si="109"/>
        <v/>
      </c>
      <c r="AS84" s="106" t="str">
        <f t="shared" si="110"/>
        <v/>
      </c>
      <c r="AT84" s="106" t="str">
        <f t="shared" si="111"/>
        <v/>
      </c>
      <c r="AU84" s="106" t="str">
        <f t="shared" si="112"/>
        <v/>
      </c>
      <c r="AV84" s="106" t="str">
        <f t="shared" si="113"/>
        <v/>
      </c>
      <c r="AW84" s="106" t="str">
        <f t="shared" si="114"/>
        <v/>
      </c>
      <c r="AX84" s="106" t="str">
        <f t="shared" si="115"/>
        <v/>
      </c>
      <c r="AY84" s="106" t="str">
        <f t="shared" si="116"/>
        <v/>
      </c>
      <c r="AZ84" s="106" t="str">
        <f t="shared" si="117"/>
        <v/>
      </c>
      <c r="BA84" s="106" t="str">
        <f t="shared" si="118"/>
        <v/>
      </c>
      <c r="BB84" s="106" t="str">
        <f t="shared" si="119"/>
        <v/>
      </c>
      <c r="BC84" s="106" t="str">
        <f t="shared" si="120"/>
        <v/>
      </c>
      <c r="BD84" s="106" t="str">
        <f t="shared" si="121"/>
        <v/>
      </c>
      <c r="BE84" s="106" t="str">
        <f t="shared" si="122"/>
        <v/>
      </c>
      <c r="BF84" s="106" t="str">
        <f t="shared" si="123"/>
        <v/>
      </c>
      <c r="BG84" s="106" t="str">
        <f t="shared" si="124"/>
        <v/>
      </c>
      <c r="BH84" s="107" t="str">
        <f t="shared" si="125"/>
        <v/>
      </c>
    </row>
    <row r="85" spans="1:60">
      <c r="A85" s="87"/>
      <c r="B85" s="88" t="s">
        <v>72</v>
      </c>
      <c r="C85" s="114">
        <f>H84+1</f>
        <v>1</v>
      </c>
      <c r="D85" s="116">
        <f>Project12_Duration*'3 - Projects'!F118</f>
        <v>0</v>
      </c>
      <c r="E85" s="116">
        <f t="shared" si="139"/>
        <v>0</v>
      </c>
      <c r="F85" s="116" t="str">
        <f t="shared" si="140"/>
        <v>U</v>
      </c>
      <c r="G85" s="116">
        <f t="shared" si="138"/>
        <v>0</v>
      </c>
      <c r="H85" s="112">
        <f t="shared" si="73"/>
        <v>0</v>
      </c>
      <c r="I85" s="108" t="str">
        <f t="shared" si="74"/>
        <v/>
      </c>
      <c r="J85" s="108" t="str">
        <f t="shared" si="75"/>
        <v/>
      </c>
      <c r="K85" s="108" t="str">
        <f t="shared" si="76"/>
        <v/>
      </c>
      <c r="L85" s="108" t="str">
        <f t="shared" si="77"/>
        <v/>
      </c>
      <c r="M85" s="108" t="str">
        <f t="shared" si="78"/>
        <v/>
      </c>
      <c r="N85" s="108" t="str">
        <f t="shared" si="79"/>
        <v/>
      </c>
      <c r="O85" s="108" t="str">
        <f t="shared" si="80"/>
        <v/>
      </c>
      <c r="P85" s="108" t="str">
        <f t="shared" si="81"/>
        <v/>
      </c>
      <c r="Q85" s="108" t="str">
        <f t="shared" si="82"/>
        <v/>
      </c>
      <c r="R85" s="108" t="str">
        <f t="shared" si="83"/>
        <v/>
      </c>
      <c r="S85" s="108" t="str">
        <f t="shared" si="84"/>
        <v/>
      </c>
      <c r="T85" s="108" t="str">
        <f t="shared" si="85"/>
        <v/>
      </c>
      <c r="U85" s="108" t="str">
        <f t="shared" si="86"/>
        <v/>
      </c>
      <c r="V85" s="108" t="str">
        <f t="shared" si="87"/>
        <v/>
      </c>
      <c r="W85" s="108" t="str">
        <f t="shared" si="88"/>
        <v/>
      </c>
      <c r="X85" s="108" t="str">
        <f t="shared" si="89"/>
        <v/>
      </c>
      <c r="Y85" s="108" t="str">
        <f t="shared" si="90"/>
        <v/>
      </c>
      <c r="Z85" s="108" t="str">
        <f t="shared" si="91"/>
        <v/>
      </c>
      <c r="AA85" s="108" t="str">
        <f t="shared" si="92"/>
        <v/>
      </c>
      <c r="AB85" s="108" t="str">
        <f t="shared" si="93"/>
        <v/>
      </c>
      <c r="AC85" s="108" t="str">
        <f t="shared" si="94"/>
        <v/>
      </c>
      <c r="AD85" s="108" t="str">
        <f t="shared" si="95"/>
        <v/>
      </c>
      <c r="AE85" s="108" t="str">
        <f t="shared" si="96"/>
        <v/>
      </c>
      <c r="AF85" s="108" t="str">
        <f t="shared" si="97"/>
        <v/>
      </c>
      <c r="AG85" s="108" t="str">
        <f t="shared" si="98"/>
        <v/>
      </c>
      <c r="AH85" s="108" t="str">
        <f t="shared" si="99"/>
        <v/>
      </c>
      <c r="AI85" s="108" t="str">
        <f t="shared" si="100"/>
        <v/>
      </c>
      <c r="AJ85" s="108" t="str">
        <f t="shared" si="101"/>
        <v/>
      </c>
      <c r="AK85" s="108" t="str">
        <f t="shared" si="102"/>
        <v/>
      </c>
      <c r="AL85" s="108" t="str">
        <f t="shared" si="103"/>
        <v/>
      </c>
      <c r="AM85" s="108" t="str">
        <f t="shared" si="104"/>
        <v/>
      </c>
      <c r="AN85" s="108" t="str">
        <f t="shared" si="105"/>
        <v/>
      </c>
      <c r="AO85" s="108" t="str">
        <f t="shared" si="106"/>
        <v/>
      </c>
      <c r="AP85" s="108" t="str">
        <f t="shared" si="107"/>
        <v/>
      </c>
      <c r="AQ85" s="108" t="str">
        <f t="shared" si="108"/>
        <v/>
      </c>
      <c r="AR85" s="108" t="str">
        <f t="shared" si="109"/>
        <v/>
      </c>
      <c r="AS85" s="108" t="str">
        <f t="shared" si="110"/>
        <v/>
      </c>
      <c r="AT85" s="108" t="str">
        <f t="shared" si="111"/>
        <v/>
      </c>
      <c r="AU85" s="108" t="str">
        <f t="shared" si="112"/>
        <v/>
      </c>
      <c r="AV85" s="108" t="str">
        <f t="shared" si="113"/>
        <v/>
      </c>
      <c r="AW85" s="108" t="str">
        <f t="shared" si="114"/>
        <v/>
      </c>
      <c r="AX85" s="108" t="str">
        <f t="shared" si="115"/>
        <v/>
      </c>
      <c r="AY85" s="108" t="str">
        <f t="shared" si="116"/>
        <v/>
      </c>
      <c r="AZ85" s="108" t="str">
        <f t="shared" si="117"/>
        <v/>
      </c>
      <c r="BA85" s="108" t="str">
        <f t="shared" si="118"/>
        <v/>
      </c>
      <c r="BB85" s="108" t="str">
        <f t="shared" si="119"/>
        <v/>
      </c>
      <c r="BC85" s="108" t="str">
        <f t="shared" si="120"/>
        <v/>
      </c>
      <c r="BD85" s="108" t="str">
        <f t="shared" si="121"/>
        <v/>
      </c>
      <c r="BE85" s="108" t="str">
        <f t="shared" si="122"/>
        <v/>
      </c>
      <c r="BF85" s="108" t="str">
        <f t="shared" si="123"/>
        <v/>
      </c>
      <c r="BG85" s="108" t="str">
        <f t="shared" si="124"/>
        <v/>
      </c>
      <c r="BH85" s="109" t="str">
        <f t="shared" si="125"/>
        <v/>
      </c>
    </row>
    <row r="86" spans="1:60">
      <c r="A86" s="84" t="s">
        <v>23</v>
      </c>
      <c r="B86" s="85" t="s">
        <v>64</v>
      </c>
      <c r="C86" s="117">
        <f>Project13_Start</f>
        <v>1</v>
      </c>
      <c r="D86" s="118">
        <f>Project13_Duration*'3 - Projects'!F124</f>
        <v>0</v>
      </c>
      <c r="E86" s="118">
        <f>IF(MOD(D86,1)=0.5,0.5,0)</f>
        <v>0</v>
      </c>
      <c r="F86" s="118" t="str">
        <f>IF(D86&lt;=1.5,"U","D")</f>
        <v>U</v>
      </c>
      <c r="G86" s="118">
        <f>IF(MOD(D86,1)=0.5,IF(F86="U",ROUNDUP(D86,0),ROUNDDOWN(D86,0)),ROUND(D86,0))</f>
        <v>0</v>
      </c>
      <c r="H86" s="119">
        <f t="shared" si="73"/>
        <v>0</v>
      </c>
      <c r="I86" s="106" t="str">
        <f t="shared" si="74"/>
        <v/>
      </c>
      <c r="J86" s="106" t="str">
        <f t="shared" si="75"/>
        <v/>
      </c>
      <c r="K86" s="106" t="str">
        <f t="shared" si="76"/>
        <v/>
      </c>
      <c r="L86" s="106" t="str">
        <f t="shared" si="77"/>
        <v/>
      </c>
      <c r="M86" s="106" t="str">
        <f t="shared" si="78"/>
        <v/>
      </c>
      <c r="N86" s="106" t="str">
        <f t="shared" si="79"/>
        <v/>
      </c>
      <c r="O86" s="106" t="str">
        <f t="shared" si="80"/>
        <v/>
      </c>
      <c r="P86" s="106" t="str">
        <f t="shared" si="81"/>
        <v/>
      </c>
      <c r="Q86" s="106" t="str">
        <f t="shared" si="82"/>
        <v/>
      </c>
      <c r="R86" s="106" t="str">
        <f t="shared" si="83"/>
        <v/>
      </c>
      <c r="S86" s="106" t="str">
        <f t="shared" si="84"/>
        <v/>
      </c>
      <c r="T86" s="106" t="str">
        <f t="shared" si="85"/>
        <v/>
      </c>
      <c r="U86" s="106" t="str">
        <f t="shared" si="86"/>
        <v/>
      </c>
      <c r="V86" s="106" t="str">
        <f t="shared" si="87"/>
        <v/>
      </c>
      <c r="W86" s="106" t="str">
        <f t="shared" si="88"/>
        <v/>
      </c>
      <c r="X86" s="106" t="str">
        <f t="shared" si="89"/>
        <v/>
      </c>
      <c r="Y86" s="106" t="str">
        <f t="shared" si="90"/>
        <v/>
      </c>
      <c r="Z86" s="106" t="str">
        <f t="shared" si="91"/>
        <v/>
      </c>
      <c r="AA86" s="106" t="str">
        <f t="shared" si="92"/>
        <v/>
      </c>
      <c r="AB86" s="106" t="str">
        <f t="shared" si="93"/>
        <v/>
      </c>
      <c r="AC86" s="106" t="str">
        <f t="shared" si="94"/>
        <v/>
      </c>
      <c r="AD86" s="106" t="str">
        <f t="shared" si="95"/>
        <v/>
      </c>
      <c r="AE86" s="106" t="str">
        <f t="shared" si="96"/>
        <v/>
      </c>
      <c r="AF86" s="106" t="str">
        <f t="shared" si="97"/>
        <v/>
      </c>
      <c r="AG86" s="106" t="str">
        <f t="shared" si="98"/>
        <v/>
      </c>
      <c r="AH86" s="106" t="str">
        <f t="shared" si="99"/>
        <v/>
      </c>
      <c r="AI86" s="106" t="str">
        <f t="shared" si="100"/>
        <v/>
      </c>
      <c r="AJ86" s="106" t="str">
        <f t="shared" si="101"/>
        <v/>
      </c>
      <c r="AK86" s="106" t="str">
        <f t="shared" si="102"/>
        <v/>
      </c>
      <c r="AL86" s="106" t="str">
        <f t="shared" si="103"/>
        <v/>
      </c>
      <c r="AM86" s="106" t="str">
        <f t="shared" si="104"/>
        <v/>
      </c>
      <c r="AN86" s="106" t="str">
        <f t="shared" si="105"/>
        <v/>
      </c>
      <c r="AO86" s="106" t="str">
        <f t="shared" si="106"/>
        <v/>
      </c>
      <c r="AP86" s="106" t="str">
        <f t="shared" si="107"/>
        <v/>
      </c>
      <c r="AQ86" s="106" t="str">
        <f t="shared" si="108"/>
        <v/>
      </c>
      <c r="AR86" s="106" t="str">
        <f t="shared" si="109"/>
        <v/>
      </c>
      <c r="AS86" s="106" t="str">
        <f t="shared" si="110"/>
        <v/>
      </c>
      <c r="AT86" s="106" t="str">
        <f t="shared" si="111"/>
        <v/>
      </c>
      <c r="AU86" s="106" t="str">
        <f t="shared" si="112"/>
        <v/>
      </c>
      <c r="AV86" s="106" t="str">
        <f t="shared" si="113"/>
        <v/>
      </c>
      <c r="AW86" s="106" t="str">
        <f t="shared" si="114"/>
        <v/>
      </c>
      <c r="AX86" s="106" t="str">
        <f t="shared" si="115"/>
        <v/>
      </c>
      <c r="AY86" s="106" t="str">
        <f t="shared" si="116"/>
        <v/>
      </c>
      <c r="AZ86" s="106" t="str">
        <f t="shared" si="117"/>
        <v/>
      </c>
      <c r="BA86" s="106" t="str">
        <f t="shared" si="118"/>
        <v/>
      </c>
      <c r="BB86" s="106" t="str">
        <f t="shared" si="119"/>
        <v/>
      </c>
      <c r="BC86" s="106" t="str">
        <f t="shared" si="120"/>
        <v/>
      </c>
      <c r="BD86" s="106" t="str">
        <f t="shared" si="121"/>
        <v/>
      </c>
      <c r="BE86" s="106" t="str">
        <f t="shared" si="122"/>
        <v/>
      </c>
      <c r="BF86" s="106" t="str">
        <f t="shared" si="123"/>
        <v/>
      </c>
      <c r="BG86" s="106" t="str">
        <f t="shared" si="124"/>
        <v/>
      </c>
      <c r="BH86" s="107" t="str">
        <f t="shared" si="125"/>
        <v/>
      </c>
    </row>
    <row r="87" spans="1:60">
      <c r="A87" s="84"/>
      <c r="B87" s="85" t="s">
        <v>65</v>
      </c>
      <c r="C87" s="113">
        <f>H86+1</f>
        <v>1</v>
      </c>
      <c r="D87" s="115">
        <f>Project13_Duration*'3 - Projects'!F125</f>
        <v>0</v>
      </c>
      <c r="E87" s="115">
        <f>IF(MOD(D87,1)=0.5,0.5,0)+E86</f>
        <v>0</v>
      </c>
      <c r="F87" s="115" t="str">
        <f>IF(E87=E86,F86,IF(F86="U","D","U"))</f>
        <v>U</v>
      </c>
      <c r="G87" s="115">
        <f t="shared" ref="G87:G90" si="141">IF(MOD(D87,1)=0.5,IF(F87="U",ROUNDUP(D87,0),ROUNDDOWN(D87,0)),ROUND(D87,0))</f>
        <v>0</v>
      </c>
      <c r="H87" s="111">
        <f t="shared" si="73"/>
        <v>0</v>
      </c>
      <c r="I87" s="106" t="str">
        <f t="shared" si="74"/>
        <v/>
      </c>
      <c r="J87" s="106" t="str">
        <f t="shared" si="75"/>
        <v/>
      </c>
      <c r="K87" s="106" t="str">
        <f t="shared" si="76"/>
        <v/>
      </c>
      <c r="L87" s="106" t="str">
        <f t="shared" si="77"/>
        <v/>
      </c>
      <c r="M87" s="106" t="str">
        <f t="shared" si="78"/>
        <v/>
      </c>
      <c r="N87" s="106" t="str">
        <f t="shared" si="79"/>
        <v/>
      </c>
      <c r="O87" s="106" t="str">
        <f t="shared" si="80"/>
        <v/>
      </c>
      <c r="P87" s="106" t="str">
        <f t="shared" si="81"/>
        <v/>
      </c>
      <c r="Q87" s="106" t="str">
        <f t="shared" si="82"/>
        <v/>
      </c>
      <c r="R87" s="106" t="str">
        <f t="shared" si="83"/>
        <v/>
      </c>
      <c r="S87" s="106" t="str">
        <f t="shared" si="84"/>
        <v/>
      </c>
      <c r="T87" s="106" t="str">
        <f t="shared" si="85"/>
        <v/>
      </c>
      <c r="U87" s="106" t="str">
        <f t="shared" si="86"/>
        <v/>
      </c>
      <c r="V87" s="106" t="str">
        <f t="shared" si="87"/>
        <v/>
      </c>
      <c r="W87" s="106" t="str">
        <f t="shared" si="88"/>
        <v/>
      </c>
      <c r="X87" s="106" t="str">
        <f t="shared" si="89"/>
        <v/>
      </c>
      <c r="Y87" s="106" t="str">
        <f t="shared" si="90"/>
        <v/>
      </c>
      <c r="Z87" s="106" t="str">
        <f t="shared" si="91"/>
        <v/>
      </c>
      <c r="AA87" s="106" t="str">
        <f t="shared" si="92"/>
        <v/>
      </c>
      <c r="AB87" s="106" t="str">
        <f t="shared" si="93"/>
        <v/>
      </c>
      <c r="AC87" s="106" t="str">
        <f t="shared" si="94"/>
        <v/>
      </c>
      <c r="AD87" s="106" t="str">
        <f t="shared" si="95"/>
        <v/>
      </c>
      <c r="AE87" s="106" t="str">
        <f t="shared" si="96"/>
        <v/>
      </c>
      <c r="AF87" s="106" t="str">
        <f t="shared" si="97"/>
        <v/>
      </c>
      <c r="AG87" s="106" t="str">
        <f t="shared" si="98"/>
        <v/>
      </c>
      <c r="AH87" s="106" t="str">
        <f t="shared" si="99"/>
        <v/>
      </c>
      <c r="AI87" s="106" t="str">
        <f t="shared" si="100"/>
        <v/>
      </c>
      <c r="AJ87" s="106" t="str">
        <f t="shared" si="101"/>
        <v/>
      </c>
      <c r="AK87" s="106" t="str">
        <f t="shared" si="102"/>
        <v/>
      </c>
      <c r="AL87" s="106" t="str">
        <f t="shared" si="103"/>
        <v/>
      </c>
      <c r="AM87" s="106" t="str">
        <f t="shared" si="104"/>
        <v/>
      </c>
      <c r="AN87" s="106" t="str">
        <f t="shared" si="105"/>
        <v/>
      </c>
      <c r="AO87" s="106" t="str">
        <f t="shared" si="106"/>
        <v/>
      </c>
      <c r="AP87" s="106" t="str">
        <f t="shared" si="107"/>
        <v/>
      </c>
      <c r="AQ87" s="106" t="str">
        <f t="shared" si="108"/>
        <v/>
      </c>
      <c r="AR87" s="106" t="str">
        <f t="shared" si="109"/>
        <v/>
      </c>
      <c r="AS87" s="106" t="str">
        <f t="shared" si="110"/>
        <v/>
      </c>
      <c r="AT87" s="106" t="str">
        <f t="shared" si="111"/>
        <v/>
      </c>
      <c r="AU87" s="106" t="str">
        <f t="shared" si="112"/>
        <v/>
      </c>
      <c r="AV87" s="106" t="str">
        <f t="shared" si="113"/>
        <v/>
      </c>
      <c r="AW87" s="106" t="str">
        <f t="shared" si="114"/>
        <v/>
      </c>
      <c r="AX87" s="106" t="str">
        <f t="shared" si="115"/>
        <v/>
      </c>
      <c r="AY87" s="106" t="str">
        <f t="shared" si="116"/>
        <v/>
      </c>
      <c r="AZ87" s="106" t="str">
        <f t="shared" si="117"/>
        <v/>
      </c>
      <c r="BA87" s="106" t="str">
        <f t="shared" si="118"/>
        <v/>
      </c>
      <c r="BB87" s="106" t="str">
        <f t="shared" si="119"/>
        <v/>
      </c>
      <c r="BC87" s="106" t="str">
        <f t="shared" si="120"/>
        <v/>
      </c>
      <c r="BD87" s="106" t="str">
        <f t="shared" si="121"/>
        <v/>
      </c>
      <c r="BE87" s="106" t="str">
        <f t="shared" si="122"/>
        <v/>
      </c>
      <c r="BF87" s="106" t="str">
        <f t="shared" si="123"/>
        <v/>
      </c>
      <c r="BG87" s="106" t="str">
        <f t="shared" si="124"/>
        <v/>
      </c>
      <c r="BH87" s="107" t="str">
        <f t="shared" si="125"/>
        <v/>
      </c>
    </row>
    <row r="88" spans="1:60">
      <c r="A88" s="84"/>
      <c r="B88" s="85" t="s">
        <v>70</v>
      </c>
      <c r="C88" s="113">
        <f>H87+1</f>
        <v>1</v>
      </c>
      <c r="D88" s="115">
        <f>Project13_Duration*'3 - Projects'!F126</f>
        <v>0</v>
      </c>
      <c r="E88" s="115">
        <f t="shared" ref="E88:E90" si="142">IF(MOD(D88,1)=0.5,0.5,0)+E87</f>
        <v>0</v>
      </c>
      <c r="F88" s="115" t="str">
        <f t="shared" ref="F88:F90" si="143">IF(E88=E87,F87,IF(F87="U","D","U"))</f>
        <v>U</v>
      </c>
      <c r="G88" s="115">
        <f t="shared" si="141"/>
        <v>0</v>
      </c>
      <c r="H88" s="111">
        <f t="shared" si="73"/>
        <v>0</v>
      </c>
      <c r="I88" s="106" t="str">
        <f t="shared" si="74"/>
        <v/>
      </c>
      <c r="J88" s="106" t="str">
        <f t="shared" si="75"/>
        <v/>
      </c>
      <c r="K88" s="106" t="str">
        <f t="shared" si="76"/>
        <v/>
      </c>
      <c r="L88" s="106" t="str">
        <f t="shared" si="77"/>
        <v/>
      </c>
      <c r="M88" s="106" t="str">
        <f t="shared" si="78"/>
        <v/>
      </c>
      <c r="N88" s="106" t="str">
        <f t="shared" si="79"/>
        <v/>
      </c>
      <c r="O88" s="106" t="str">
        <f t="shared" si="80"/>
        <v/>
      </c>
      <c r="P88" s="106" t="str">
        <f t="shared" si="81"/>
        <v/>
      </c>
      <c r="Q88" s="106" t="str">
        <f t="shared" si="82"/>
        <v/>
      </c>
      <c r="R88" s="106" t="str">
        <f t="shared" si="83"/>
        <v/>
      </c>
      <c r="S88" s="106" t="str">
        <f t="shared" si="84"/>
        <v/>
      </c>
      <c r="T88" s="106" t="str">
        <f t="shared" si="85"/>
        <v/>
      </c>
      <c r="U88" s="106" t="str">
        <f t="shared" si="86"/>
        <v/>
      </c>
      <c r="V88" s="106" t="str">
        <f t="shared" si="87"/>
        <v/>
      </c>
      <c r="W88" s="106" t="str">
        <f t="shared" si="88"/>
        <v/>
      </c>
      <c r="X88" s="106" t="str">
        <f t="shared" si="89"/>
        <v/>
      </c>
      <c r="Y88" s="106" t="str">
        <f t="shared" si="90"/>
        <v/>
      </c>
      <c r="Z88" s="106" t="str">
        <f t="shared" si="91"/>
        <v/>
      </c>
      <c r="AA88" s="106" t="str">
        <f t="shared" si="92"/>
        <v/>
      </c>
      <c r="AB88" s="106" t="str">
        <f t="shared" si="93"/>
        <v/>
      </c>
      <c r="AC88" s="106" t="str">
        <f t="shared" si="94"/>
        <v/>
      </c>
      <c r="AD88" s="106" t="str">
        <f t="shared" si="95"/>
        <v/>
      </c>
      <c r="AE88" s="106" t="str">
        <f t="shared" si="96"/>
        <v/>
      </c>
      <c r="AF88" s="106" t="str">
        <f t="shared" si="97"/>
        <v/>
      </c>
      <c r="AG88" s="106" t="str">
        <f t="shared" si="98"/>
        <v/>
      </c>
      <c r="AH88" s="106" t="str">
        <f t="shared" si="99"/>
        <v/>
      </c>
      <c r="AI88" s="106" t="str">
        <f t="shared" si="100"/>
        <v/>
      </c>
      <c r="AJ88" s="106" t="str">
        <f t="shared" si="101"/>
        <v/>
      </c>
      <c r="AK88" s="106" t="str">
        <f t="shared" si="102"/>
        <v/>
      </c>
      <c r="AL88" s="106" t="str">
        <f t="shared" si="103"/>
        <v/>
      </c>
      <c r="AM88" s="106" t="str">
        <f t="shared" si="104"/>
        <v/>
      </c>
      <c r="AN88" s="106" t="str">
        <f t="shared" si="105"/>
        <v/>
      </c>
      <c r="AO88" s="106" t="str">
        <f t="shared" si="106"/>
        <v/>
      </c>
      <c r="AP88" s="106" t="str">
        <f t="shared" si="107"/>
        <v/>
      </c>
      <c r="AQ88" s="106" t="str">
        <f t="shared" si="108"/>
        <v/>
      </c>
      <c r="AR88" s="106" t="str">
        <f t="shared" si="109"/>
        <v/>
      </c>
      <c r="AS88" s="106" t="str">
        <f t="shared" si="110"/>
        <v/>
      </c>
      <c r="AT88" s="106" t="str">
        <f t="shared" si="111"/>
        <v/>
      </c>
      <c r="AU88" s="106" t="str">
        <f t="shared" si="112"/>
        <v/>
      </c>
      <c r="AV88" s="106" t="str">
        <f t="shared" si="113"/>
        <v/>
      </c>
      <c r="AW88" s="106" t="str">
        <f t="shared" si="114"/>
        <v/>
      </c>
      <c r="AX88" s="106" t="str">
        <f t="shared" si="115"/>
        <v/>
      </c>
      <c r="AY88" s="106" t="str">
        <f t="shared" si="116"/>
        <v/>
      </c>
      <c r="AZ88" s="106" t="str">
        <f t="shared" si="117"/>
        <v/>
      </c>
      <c r="BA88" s="106" t="str">
        <f t="shared" si="118"/>
        <v/>
      </c>
      <c r="BB88" s="106" t="str">
        <f t="shared" si="119"/>
        <v/>
      </c>
      <c r="BC88" s="106" t="str">
        <f t="shared" si="120"/>
        <v/>
      </c>
      <c r="BD88" s="106" t="str">
        <f t="shared" si="121"/>
        <v/>
      </c>
      <c r="BE88" s="106" t="str">
        <f t="shared" si="122"/>
        <v/>
      </c>
      <c r="BF88" s="106" t="str">
        <f t="shared" si="123"/>
        <v/>
      </c>
      <c r="BG88" s="106" t="str">
        <f t="shared" si="124"/>
        <v/>
      </c>
      <c r="BH88" s="107" t="str">
        <f t="shared" si="125"/>
        <v/>
      </c>
    </row>
    <row r="89" spans="1:60">
      <c r="A89" s="84"/>
      <c r="B89" s="85" t="s">
        <v>71</v>
      </c>
      <c r="C89" s="113">
        <f>H88+1</f>
        <v>1</v>
      </c>
      <c r="D89" s="115">
        <f>Project13_Duration*'3 - Projects'!F127</f>
        <v>0</v>
      </c>
      <c r="E89" s="115">
        <f t="shared" si="142"/>
        <v>0</v>
      </c>
      <c r="F89" s="115" t="str">
        <f t="shared" si="143"/>
        <v>U</v>
      </c>
      <c r="G89" s="115">
        <f t="shared" si="141"/>
        <v>0</v>
      </c>
      <c r="H89" s="111">
        <f t="shared" si="73"/>
        <v>0</v>
      </c>
      <c r="I89" s="106" t="str">
        <f t="shared" si="74"/>
        <v/>
      </c>
      <c r="J89" s="106" t="str">
        <f t="shared" si="75"/>
        <v/>
      </c>
      <c r="K89" s="106" t="str">
        <f t="shared" si="76"/>
        <v/>
      </c>
      <c r="L89" s="106" t="str">
        <f t="shared" si="77"/>
        <v/>
      </c>
      <c r="M89" s="106" t="str">
        <f t="shared" si="78"/>
        <v/>
      </c>
      <c r="N89" s="106" t="str">
        <f t="shared" si="79"/>
        <v/>
      </c>
      <c r="O89" s="106" t="str">
        <f t="shared" si="80"/>
        <v/>
      </c>
      <c r="P89" s="106" t="str">
        <f t="shared" si="81"/>
        <v/>
      </c>
      <c r="Q89" s="106" t="str">
        <f t="shared" si="82"/>
        <v/>
      </c>
      <c r="R89" s="106" t="str">
        <f t="shared" si="83"/>
        <v/>
      </c>
      <c r="S89" s="106" t="str">
        <f t="shared" si="84"/>
        <v/>
      </c>
      <c r="T89" s="106" t="str">
        <f t="shared" si="85"/>
        <v/>
      </c>
      <c r="U89" s="106" t="str">
        <f t="shared" si="86"/>
        <v/>
      </c>
      <c r="V89" s="106" t="str">
        <f t="shared" si="87"/>
        <v/>
      </c>
      <c r="W89" s="106" t="str">
        <f t="shared" si="88"/>
        <v/>
      </c>
      <c r="X89" s="106" t="str">
        <f t="shared" si="89"/>
        <v/>
      </c>
      <c r="Y89" s="106" t="str">
        <f t="shared" si="90"/>
        <v/>
      </c>
      <c r="Z89" s="106" t="str">
        <f t="shared" si="91"/>
        <v/>
      </c>
      <c r="AA89" s="106" t="str">
        <f t="shared" si="92"/>
        <v/>
      </c>
      <c r="AB89" s="106" t="str">
        <f t="shared" si="93"/>
        <v/>
      </c>
      <c r="AC89" s="106" t="str">
        <f t="shared" si="94"/>
        <v/>
      </c>
      <c r="AD89" s="106" t="str">
        <f t="shared" si="95"/>
        <v/>
      </c>
      <c r="AE89" s="106" t="str">
        <f t="shared" si="96"/>
        <v/>
      </c>
      <c r="AF89" s="106" t="str">
        <f t="shared" si="97"/>
        <v/>
      </c>
      <c r="AG89" s="106" t="str">
        <f t="shared" si="98"/>
        <v/>
      </c>
      <c r="AH89" s="106" t="str">
        <f t="shared" si="99"/>
        <v/>
      </c>
      <c r="AI89" s="106" t="str">
        <f t="shared" si="100"/>
        <v/>
      </c>
      <c r="AJ89" s="106" t="str">
        <f t="shared" si="101"/>
        <v/>
      </c>
      <c r="AK89" s="106" t="str">
        <f t="shared" si="102"/>
        <v/>
      </c>
      <c r="AL89" s="106" t="str">
        <f t="shared" si="103"/>
        <v/>
      </c>
      <c r="AM89" s="106" t="str">
        <f t="shared" si="104"/>
        <v/>
      </c>
      <c r="AN89" s="106" t="str">
        <f t="shared" si="105"/>
        <v/>
      </c>
      <c r="AO89" s="106" t="str">
        <f t="shared" si="106"/>
        <v/>
      </c>
      <c r="AP89" s="106" t="str">
        <f t="shared" si="107"/>
        <v/>
      </c>
      <c r="AQ89" s="106" t="str">
        <f t="shared" si="108"/>
        <v/>
      </c>
      <c r="AR89" s="106" t="str">
        <f t="shared" si="109"/>
        <v/>
      </c>
      <c r="AS89" s="106" t="str">
        <f t="shared" si="110"/>
        <v/>
      </c>
      <c r="AT89" s="106" t="str">
        <f t="shared" si="111"/>
        <v/>
      </c>
      <c r="AU89" s="106" t="str">
        <f t="shared" si="112"/>
        <v/>
      </c>
      <c r="AV89" s="106" t="str">
        <f t="shared" si="113"/>
        <v/>
      </c>
      <c r="AW89" s="106" t="str">
        <f t="shared" si="114"/>
        <v/>
      </c>
      <c r="AX89" s="106" t="str">
        <f t="shared" si="115"/>
        <v/>
      </c>
      <c r="AY89" s="106" t="str">
        <f t="shared" si="116"/>
        <v/>
      </c>
      <c r="AZ89" s="106" t="str">
        <f t="shared" si="117"/>
        <v/>
      </c>
      <c r="BA89" s="106" t="str">
        <f t="shared" si="118"/>
        <v/>
      </c>
      <c r="BB89" s="106" t="str">
        <f t="shared" si="119"/>
        <v/>
      </c>
      <c r="BC89" s="106" t="str">
        <f t="shared" si="120"/>
        <v/>
      </c>
      <c r="BD89" s="106" t="str">
        <f t="shared" si="121"/>
        <v/>
      </c>
      <c r="BE89" s="106" t="str">
        <f t="shared" si="122"/>
        <v/>
      </c>
      <c r="BF89" s="106" t="str">
        <f t="shared" si="123"/>
        <v/>
      </c>
      <c r="BG89" s="106" t="str">
        <f t="shared" si="124"/>
        <v/>
      </c>
      <c r="BH89" s="107" t="str">
        <f t="shared" si="125"/>
        <v/>
      </c>
    </row>
    <row r="90" spans="1:60">
      <c r="A90" s="87"/>
      <c r="B90" s="88" t="s">
        <v>72</v>
      </c>
      <c r="C90" s="114">
        <f>H89+1</f>
        <v>1</v>
      </c>
      <c r="D90" s="116">
        <f>Project13_Duration*'3 - Projects'!F128</f>
        <v>0</v>
      </c>
      <c r="E90" s="116">
        <f t="shared" si="142"/>
        <v>0</v>
      </c>
      <c r="F90" s="116" t="str">
        <f t="shared" si="143"/>
        <v>U</v>
      </c>
      <c r="G90" s="116">
        <f t="shared" si="141"/>
        <v>0</v>
      </c>
      <c r="H90" s="112">
        <f t="shared" ref="H90:H121" si="144">C90+G90-1</f>
        <v>0</v>
      </c>
      <c r="I90" s="108" t="str">
        <f t="shared" ref="I90:I121" si="145">IF(AND(Week1&gt;=C90,Week1&lt;=H90),"x","")</f>
        <v/>
      </c>
      <c r="J90" s="108" t="str">
        <f t="shared" ref="J90:J121" si="146">IF(AND(Week2&gt;=C90,Week2&lt;=H90),"x","")</f>
        <v/>
      </c>
      <c r="K90" s="108" t="str">
        <f t="shared" ref="K90:K121" si="147">IF(AND(Week3&gt;=C90,Week3&lt;=H90),"x","")</f>
        <v/>
      </c>
      <c r="L90" s="108" t="str">
        <f t="shared" ref="L90:L121" si="148">IF(AND(Week4&gt;=C90,Week4&lt;=H90),"x","")</f>
        <v/>
      </c>
      <c r="M90" s="108" t="str">
        <f t="shared" ref="M90:M121" si="149">IF(AND(Week5&gt;=C90,Week5&lt;=H90),"x","")</f>
        <v/>
      </c>
      <c r="N90" s="108" t="str">
        <f t="shared" ref="N90:N121" si="150">IF(AND(Week6&gt;=C90,Week6&lt;=H90),"x","")</f>
        <v/>
      </c>
      <c r="O90" s="108" t="str">
        <f t="shared" ref="O90:O121" si="151">IF(AND(Week7&gt;=C90,Week7&lt;=H90),"x","")</f>
        <v/>
      </c>
      <c r="P90" s="108" t="str">
        <f t="shared" ref="P90:P121" si="152">IF(AND(Week8&gt;=C90,Week8&lt;=H90),"x","")</f>
        <v/>
      </c>
      <c r="Q90" s="108" t="str">
        <f t="shared" ref="Q90:Q121" si="153">IF(AND(Week9&gt;=C90,Week9&lt;=H90),"x","")</f>
        <v/>
      </c>
      <c r="R90" s="108" t="str">
        <f t="shared" ref="R90:R121" si="154">IF(AND(Week10&gt;=C90,Week10&lt;=H90),"x","")</f>
        <v/>
      </c>
      <c r="S90" s="108" t="str">
        <f t="shared" ref="S90:S121" si="155">IF(AND(Week11&gt;=C90,Week11&lt;=H90),"x","")</f>
        <v/>
      </c>
      <c r="T90" s="108" t="str">
        <f t="shared" ref="T90:T121" si="156">IF(AND(Week12&gt;=C90,Week12&lt;=H90),"x","")</f>
        <v/>
      </c>
      <c r="U90" s="108" t="str">
        <f t="shared" ref="U90:U121" si="157">IF(AND(Week13&gt;=C90,Week13&lt;=H90),"x","")</f>
        <v/>
      </c>
      <c r="V90" s="108" t="str">
        <f t="shared" ref="V90:V121" si="158">IF(AND(Week14&gt;=C90,Week14&lt;=H90),"x","")</f>
        <v/>
      </c>
      <c r="W90" s="108" t="str">
        <f t="shared" ref="W90:W121" si="159">IF(AND(Week15&gt;=C90,Week15&lt;=H90),"x","")</f>
        <v/>
      </c>
      <c r="X90" s="108" t="str">
        <f t="shared" ref="X90:X121" si="160">IF(AND(Week16&gt;=C90,Week16&lt;=H90),"x","")</f>
        <v/>
      </c>
      <c r="Y90" s="108" t="str">
        <f t="shared" ref="Y90:Y121" si="161">IF(AND(Week17&gt;=C90,Week17&lt;=H90),"x","")</f>
        <v/>
      </c>
      <c r="Z90" s="108" t="str">
        <f t="shared" ref="Z90:Z121" si="162">IF(AND(Week18&gt;=C90,Week18&lt;=H90),"x","")</f>
        <v/>
      </c>
      <c r="AA90" s="108" t="str">
        <f t="shared" ref="AA90:AA121" si="163">IF(AND(Week19&gt;=C90,Week19&lt;=H90),"x","")</f>
        <v/>
      </c>
      <c r="AB90" s="108" t="str">
        <f t="shared" ref="AB90:AB121" si="164">IF(AND(Week20&gt;=C90,Week20&lt;=H90),"x","")</f>
        <v/>
      </c>
      <c r="AC90" s="108" t="str">
        <f t="shared" ref="AC90:AC121" si="165">IF(AND(Week21&gt;=C90,Week21&lt;=H90),"x","")</f>
        <v/>
      </c>
      <c r="AD90" s="108" t="str">
        <f t="shared" ref="AD90:AD121" si="166">IF(AND(Week22&gt;=C90,Week22&lt;=H90),"x","")</f>
        <v/>
      </c>
      <c r="AE90" s="108" t="str">
        <f t="shared" ref="AE90:AE121" si="167">IF(AND(Week23&gt;=C90,Week23&lt;=H90),"x","")</f>
        <v/>
      </c>
      <c r="AF90" s="108" t="str">
        <f t="shared" ref="AF90:AF121" si="168">IF(AND(Week24&gt;=C90,Week24&lt;=H90),"x","")</f>
        <v/>
      </c>
      <c r="AG90" s="108" t="str">
        <f t="shared" ref="AG90:AG121" si="169">IF(AND(Week25&gt;=C90,Week25&lt;=H90),"x","")</f>
        <v/>
      </c>
      <c r="AH90" s="108" t="str">
        <f t="shared" ref="AH90:AH121" si="170">IF(AND(Week26&gt;=C90,Week26&lt;=H90),"x","")</f>
        <v/>
      </c>
      <c r="AI90" s="108" t="str">
        <f t="shared" ref="AI90:AI121" si="171">IF(AND(Week27&gt;=C90,Week27&lt;=H90),"x","")</f>
        <v/>
      </c>
      <c r="AJ90" s="108" t="str">
        <f t="shared" ref="AJ90:AJ121" si="172">IF(AND(Week28&gt;=C90,Week28&lt;=H90),"x","")</f>
        <v/>
      </c>
      <c r="AK90" s="108" t="str">
        <f t="shared" ref="AK90:AK121" si="173">IF(AND(Week29&gt;=C90,Week29&lt;=H90),"x","")</f>
        <v/>
      </c>
      <c r="AL90" s="108" t="str">
        <f t="shared" ref="AL90:AL121" si="174">IF(AND(Week30&gt;=C90,Week30&lt;=H90),"x","")</f>
        <v/>
      </c>
      <c r="AM90" s="108" t="str">
        <f t="shared" ref="AM90:AM121" si="175">IF(AND(Week31&gt;=C90,Week31&lt;=H90),"x","")</f>
        <v/>
      </c>
      <c r="AN90" s="108" t="str">
        <f t="shared" ref="AN90:AN121" si="176">IF(AND(Week32&gt;=C90,Week32&lt;=H90),"x","")</f>
        <v/>
      </c>
      <c r="AO90" s="108" t="str">
        <f t="shared" ref="AO90:AO121" si="177">IF(AND(Week33&gt;=C90,Week33&lt;=H90),"x","")</f>
        <v/>
      </c>
      <c r="AP90" s="108" t="str">
        <f t="shared" ref="AP90:AP121" si="178">IF(AND(Week34&gt;=C90,Week34&lt;=H90),"x","")</f>
        <v/>
      </c>
      <c r="AQ90" s="108" t="str">
        <f t="shared" ref="AQ90:AQ121" si="179">IF(AND(Week35&gt;=C90,Week35&lt;=H90),"x","")</f>
        <v/>
      </c>
      <c r="AR90" s="108" t="str">
        <f t="shared" ref="AR90:AR121" si="180">IF(AND(Week36&gt;=C90,Week36&lt;=H90),"x","")</f>
        <v/>
      </c>
      <c r="AS90" s="108" t="str">
        <f t="shared" ref="AS90:AS121" si="181">IF(AND(Week37&gt;=C90,Week37&lt;=H90),"x","")</f>
        <v/>
      </c>
      <c r="AT90" s="108" t="str">
        <f t="shared" ref="AT90:AT121" si="182">IF(AND(Week38&gt;=C90,Week38&lt;=H90),"x","")</f>
        <v/>
      </c>
      <c r="AU90" s="108" t="str">
        <f t="shared" ref="AU90:AU121" si="183">IF(AND(Week39&gt;=C90,Week39&lt;=H90),"x","")</f>
        <v/>
      </c>
      <c r="AV90" s="108" t="str">
        <f t="shared" ref="AV90:AV121" si="184">IF(AND(Week40&gt;=C90,Week40&lt;=H90),"x","")</f>
        <v/>
      </c>
      <c r="AW90" s="108" t="str">
        <f t="shared" ref="AW90:AW121" si="185">IF(AND(Week41&gt;=C90,Week41&lt;=H90),"x","")</f>
        <v/>
      </c>
      <c r="AX90" s="108" t="str">
        <f t="shared" ref="AX90:AX121" si="186">IF(AND(Week42&gt;=C90,Week42&lt;=H90),"x","")</f>
        <v/>
      </c>
      <c r="AY90" s="108" t="str">
        <f t="shared" ref="AY90:AY121" si="187">IF(AND(Week43&gt;=C90,Week43&lt;=H90),"x","")</f>
        <v/>
      </c>
      <c r="AZ90" s="108" t="str">
        <f t="shared" ref="AZ90:AZ121" si="188">IF(AND(Week44&gt;=C90,Week44&lt;=H90),"x","")</f>
        <v/>
      </c>
      <c r="BA90" s="108" t="str">
        <f t="shared" ref="BA90:BA121" si="189">IF(AND(Week45&gt;=C90,Week45&lt;=H90),"x","")</f>
        <v/>
      </c>
      <c r="BB90" s="108" t="str">
        <f t="shared" ref="BB90:BB121" si="190">IF(AND(Week46&gt;=C90,Week46&lt;=H90),"x","")</f>
        <v/>
      </c>
      <c r="BC90" s="108" t="str">
        <f t="shared" ref="BC90:BC121" si="191">IF(AND(Week47&gt;=C90,Week47&lt;=H90),"x","")</f>
        <v/>
      </c>
      <c r="BD90" s="108" t="str">
        <f t="shared" ref="BD90:BD121" si="192">IF(AND(Week48&gt;=C90,Week48&lt;=H90),"x","")</f>
        <v/>
      </c>
      <c r="BE90" s="108" t="str">
        <f t="shared" ref="BE90:BE121" si="193">IF(AND(Week49&gt;=C90,Week49&lt;=H90),"x","")</f>
        <v/>
      </c>
      <c r="BF90" s="108" t="str">
        <f t="shared" ref="BF90:BF121" si="194">IF(AND(Week50&gt;=C90,Week50&lt;=H90),"x","")</f>
        <v/>
      </c>
      <c r="BG90" s="108" t="str">
        <f t="shared" ref="BG90:BG121" si="195">IF(AND(Week51&gt;=C90,Week51&lt;=H90),"x","")</f>
        <v/>
      </c>
      <c r="BH90" s="109" t="str">
        <f t="shared" ref="BH90:BH121" si="196">IF(AND(Week52&gt;=C90,Week52&lt;=H90),"x","")</f>
        <v/>
      </c>
    </row>
    <row r="91" spans="1:60">
      <c r="A91" s="84" t="s">
        <v>45</v>
      </c>
      <c r="B91" s="85" t="s">
        <v>64</v>
      </c>
      <c r="C91" s="117">
        <f>Project14_Start</f>
        <v>1</v>
      </c>
      <c r="D91" s="118">
        <f>Project14_Duration*'3 - Projects'!F134</f>
        <v>0</v>
      </c>
      <c r="E91" s="118">
        <f>IF(MOD(D91,1)=0.5,0.5,0)</f>
        <v>0</v>
      </c>
      <c r="F91" s="118" t="str">
        <f>IF(D91&lt;=1.5,"U","D")</f>
        <v>U</v>
      </c>
      <c r="G91" s="118">
        <f>IF(MOD(D91,1)=0.5,IF(F91="U",ROUNDUP(D91,0),ROUNDDOWN(D91,0)),ROUND(D91,0))</f>
        <v>0</v>
      </c>
      <c r="H91" s="119">
        <f t="shared" si="144"/>
        <v>0</v>
      </c>
      <c r="I91" s="106" t="str">
        <f t="shared" si="145"/>
        <v/>
      </c>
      <c r="J91" s="106" t="str">
        <f t="shared" si="146"/>
        <v/>
      </c>
      <c r="K91" s="106" t="str">
        <f t="shared" si="147"/>
        <v/>
      </c>
      <c r="L91" s="106" t="str">
        <f t="shared" si="148"/>
        <v/>
      </c>
      <c r="M91" s="106" t="str">
        <f t="shared" si="149"/>
        <v/>
      </c>
      <c r="N91" s="106" t="str">
        <f t="shared" si="150"/>
        <v/>
      </c>
      <c r="O91" s="106" t="str">
        <f t="shared" si="151"/>
        <v/>
      </c>
      <c r="P91" s="106" t="str">
        <f t="shared" si="152"/>
        <v/>
      </c>
      <c r="Q91" s="106" t="str">
        <f t="shared" si="153"/>
        <v/>
      </c>
      <c r="R91" s="106" t="str">
        <f t="shared" si="154"/>
        <v/>
      </c>
      <c r="S91" s="106" t="str">
        <f t="shared" si="155"/>
        <v/>
      </c>
      <c r="T91" s="106" t="str">
        <f t="shared" si="156"/>
        <v/>
      </c>
      <c r="U91" s="106" t="str">
        <f t="shared" si="157"/>
        <v/>
      </c>
      <c r="V91" s="106" t="str">
        <f t="shared" si="158"/>
        <v/>
      </c>
      <c r="W91" s="106" t="str">
        <f t="shared" si="159"/>
        <v/>
      </c>
      <c r="X91" s="106" t="str">
        <f t="shared" si="160"/>
        <v/>
      </c>
      <c r="Y91" s="106" t="str">
        <f t="shared" si="161"/>
        <v/>
      </c>
      <c r="Z91" s="106" t="str">
        <f t="shared" si="162"/>
        <v/>
      </c>
      <c r="AA91" s="106" t="str">
        <f t="shared" si="163"/>
        <v/>
      </c>
      <c r="AB91" s="106" t="str">
        <f t="shared" si="164"/>
        <v/>
      </c>
      <c r="AC91" s="106" t="str">
        <f t="shared" si="165"/>
        <v/>
      </c>
      <c r="AD91" s="106" t="str">
        <f t="shared" si="166"/>
        <v/>
      </c>
      <c r="AE91" s="106" t="str">
        <f t="shared" si="167"/>
        <v/>
      </c>
      <c r="AF91" s="106" t="str">
        <f t="shared" si="168"/>
        <v/>
      </c>
      <c r="AG91" s="106" t="str">
        <f t="shared" si="169"/>
        <v/>
      </c>
      <c r="AH91" s="106" t="str">
        <f t="shared" si="170"/>
        <v/>
      </c>
      <c r="AI91" s="106" t="str">
        <f t="shared" si="171"/>
        <v/>
      </c>
      <c r="AJ91" s="106" t="str">
        <f t="shared" si="172"/>
        <v/>
      </c>
      <c r="AK91" s="106" t="str">
        <f t="shared" si="173"/>
        <v/>
      </c>
      <c r="AL91" s="106" t="str">
        <f t="shared" si="174"/>
        <v/>
      </c>
      <c r="AM91" s="106" t="str">
        <f t="shared" si="175"/>
        <v/>
      </c>
      <c r="AN91" s="106" t="str">
        <f t="shared" si="176"/>
        <v/>
      </c>
      <c r="AO91" s="106" t="str">
        <f t="shared" si="177"/>
        <v/>
      </c>
      <c r="AP91" s="106" t="str">
        <f t="shared" si="178"/>
        <v/>
      </c>
      <c r="AQ91" s="106" t="str">
        <f t="shared" si="179"/>
        <v/>
      </c>
      <c r="AR91" s="106" t="str">
        <f t="shared" si="180"/>
        <v/>
      </c>
      <c r="AS91" s="106" t="str">
        <f t="shared" si="181"/>
        <v/>
      </c>
      <c r="AT91" s="106" t="str">
        <f t="shared" si="182"/>
        <v/>
      </c>
      <c r="AU91" s="106" t="str">
        <f t="shared" si="183"/>
        <v/>
      </c>
      <c r="AV91" s="106" t="str">
        <f t="shared" si="184"/>
        <v/>
      </c>
      <c r="AW91" s="106" t="str">
        <f t="shared" si="185"/>
        <v/>
      </c>
      <c r="AX91" s="106" t="str">
        <f t="shared" si="186"/>
        <v/>
      </c>
      <c r="AY91" s="106" t="str">
        <f t="shared" si="187"/>
        <v/>
      </c>
      <c r="AZ91" s="106" t="str">
        <f t="shared" si="188"/>
        <v/>
      </c>
      <c r="BA91" s="106" t="str">
        <f t="shared" si="189"/>
        <v/>
      </c>
      <c r="BB91" s="106" t="str">
        <f t="shared" si="190"/>
        <v/>
      </c>
      <c r="BC91" s="106" t="str">
        <f t="shared" si="191"/>
        <v/>
      </c>
      <c r="BD91" s="106" t="str">
        <f t="shared" si="192"/>
        <v/>
      </c>
      <c r="BE91" s="106" t="str">
        <f t="shared" si="193"/>
        <v/>
      </c>
      <c r="BF91" s="106" t="str">
        <f t="shared" si="194"/>
        <v/>
      </c>
      <c r="BG91" s="106" t="str">
        <f t="shared" si="195"/>
        <v/>
      </c>
      <c r="BH91" s="107" t="str">
        <f t="shared" si="196"/>
        <v/>
      </c>
    </row>
    <row r="92" spans="1:60">
      <c r="A92" s="84"/>
      <c r="B92" s="85" t="s">
        <v>65</v>
      </c>
      <c r="C92" s="113">
        <f>H91+1</f>
        <v>1</v>
      </c>
      <c r="D92" s="115">
        <f>Project14_Duration*'3 - Projects'!F135</f>
        <v>0</v>
      </c>
      <c r="E92" s="115">
        <f>IF(MOD(D92,1)=0.5,0.5,0)+E91</f>
        <v>0</v>
      </c>
      <c r="F92" s="115" t="str">
        <f>IF(E92=E91,F91,IF(F91="U","D","U"))</f>
        <v>U</v>
      </c>
      <c r="G92" s="115">
        <f t="shared" ref="G92:G95" si="197">IF(MOD(D92,1)=0.5,IF(F92="U",ROUNDUP(D92,0),ROUNDDOWN(D92,0)),ROUND(D92,0))</f>
        <v>0</v>
      </c>
      <c r="H92" s="111">
        <f t="shared" si="144"/>
        <v>0</v>
      </c>
      <c r="I92" s="106" t="str">
        <f t="shared" si="145"/>
        <v/>
      </c>
      <c r="J92" s="106" t="str">
        <f t="shared" si="146"/>
        <v/>
      </c>
      <c r="K92" s="106" t="str">
        <f t="shared" si="147"/>
        <v/>
      </c>
      <c r="L92" s="106" t="str">
        <f t="shared" si="148"/>
        <v/>
      </c>
      <c r="M92" s="106" t="str">
        <f t="shared" si="149"/>
        <v/>
      </c>
      <c r="N92" s="106" t="str">
        <f t="shared" si="150"/>
        <v/>
      </c>
      <c r="O92" s="106" t="str">
        <f t="shared" si="151"/>
        <v/>
      </c>
      <c r="P92" s="106" t="str">
        <f t="shared" si="152"/>
        <v/>
      </c>
      <c r="Q92" s="106" t="str">
        <f t="shared" si="153"/>
        <v/>
      </c>
      <c r="R92" s="106" t="str">
        <f t="shared" si="154"/>
        <v/>
      </c>
      <c r="S92" s="106" t="str">
        <f t="shared" si="155"/>
        <v/>
      </c>
      <c r="T92" s="106" t="str">
        <f t="shared" si="156"/>
        <v/>
      </c>
      <c r="U92" s="106" t="str">
        <f t="shared" si="157"/>
        <v/>
      </c>
      <c r="V92" s="106" t="str">
        <f t="shared" si="158"/>
        <v/>
      </c>
      <c r="W92" s="106" t="str">
        <f t="shared" si="159"/>
        <v/>
      </c>
      <c r="X92" s="106" t="str">
        <f t="shared" si="160"/>
        <v/>
      </c>
      <c r="Y92" s="106" t="str">
        <f t="shared" si="161"/>
        <v/>
      </c>
      <c r="Z92" s="106" t="str">
        <f t="shared" si="162"/>
        <v/>
      </c>
      <c r="AA92" s="106" t="str">
        <f t="shared" si="163"/>
        <v/>
      </c>
      <c r="AB92" s="106" t="str">
        <f t="shared" si="164"/>
        <v/>
      </c>
      <c r="AC92" s="106" t="str">
        <f t="shared" si="165"/>
        <v/>
      </c>
      <c r="AD92" s="106" t="str">
        <f t="shared" si="166"/>
        <v/>
      </c>
      <c r="AE92" s="106" t="str">
        <f t="shared" si="167"/>
        <v/>
      </c>
      <c r="AF92" s="106" t="str">
        <f t="shared" si="168"/>
        <v/>
      </c>
      <c r="AG92" s="106" t="str">
        <f t="shared" si="169"/>
        <v/>
      </c>
      <c r="AH92" s="106" t="str">
        <f t="shared" si="170"/>
        <v/>
      </c>
      <c r="AI92" s="106" t="str">
        <f t="shared" si="171"/>
        <v/>
      </c>
      <c r="AJ92" s="106" t="str">
        <f t="shared" si="172"/>
        <v/>
      </c>
      <c r="AK92" s="106" t="str">
        <f t="shared" si="173"/>
        <v/>
      </c>
      <c r="AL92" s="106" t="str">
        <f t="shared" si="174"/>
        <v/>
      </c>
      <c r="AM92" s="106" t="str">
        <f t="shared" si="175"/>
        <v/>
      </c>
      <c r="AN92" s="106" t="str">
        <f t="shared" si="176"/>
        <v/>
      </c>
      <c r="AO92" s="106" t="str">
        <f t="shared" si="177"/>
        <v/>
      </c>
      <c r="AP92" s="106" t="str">
        <f t="shared" si="178"/>
        <v/>
      </c>
      <c r="AQ92" s="106" t="str">
        <f t="shared" si="179"/>
        <v/>
      </c>
      <c r="AR92" s="106" t="str">
        <f t="shared" si="180"/>
        <v/>
      </c>
      <c r="AS92" s="106" t="str">
        <f t="shared" si="181"/>
        <v/>
      </c>
      <c r="AT92" s="106" t="str">
        <f t="shared" si="182"/>
        <v/>
      </c>
      <c r="AU92" s="106" t="str">
        <f t="shared" si="183"/>
        <v/>
      </c>
      <c r="AV92" s="106" t="str">
        <f t="shared" si="184"/>
        <v/>
      </c>
      <c r="AW92" s="106" t="str">
        <f t="shared" si="185"/>
        <v/>
      </c>
      <c r="AX92" s="106" t="str">
        <f t="shared" si="186"/>
        <v/>
      </c>
      <c r="AY92" s="106" t="str">
        <f t="shared" si="187"/>
        <v/>
      </c>
      <c r="AZ92" s="106" t="str">
        <f t="shared" si="188"/>
        <v/>
      </c>
      <c r="BA92" s="106" t="str">
        <f t="shared" si="189"/>
        <v/>
      </c>
      <c r="BB92" s="106" t="str">
        <f t="shared" si="190"/>
        <v/>
      </c>
      <c r="BC92" s="106" t="str">
        <f t="shared" si="191"/>
        <v/>
      </c>
      <c r="BD92" s="106" t="str">
        <f t="shared" si="192"/>
        <v/>
      </c>
      <c r="BE92" s="106" t="str">
        <f t="shared" si="193"/>
        <v/>
      </c>
      <c r="BF92" s="106" t="str">
        <f t="shared" si="194"/>
        <v/>
      </c>
      <c r="BG92" s="106" t="str">
        <f t="shared" si="195"/>
        <v/>
      </c>
      <c r="BH92" s="107" t="str">
        <f t="shared" si="196"/>
        <v/>
      </c>
    </row>
    <row r="93" spans="1:60">
      <c r="A93" s="84"/>
      <c r="B93" s="85" t="s">
        <v>70</v>
      </c>
      <c r="C93" s="113">
        <f>H92+1</f>
        <v>1</v>
      </c>
      <c r="D93" s="115">
        <f>Project14_Duration*'3 - Projects'!F136</f>
        <v>0</v>
      </c>
      <c r="E93" s="115">
        <f t="shared" ref="E93:E95" si="198">IF(MOD(D93,1)=0.5,0.5,0)+E92</f>
        <v>0</v>
      </c>
      <c r="F93" s="115" t="str">
        <f t="shared" ref="F93:F95" si="199">IF(E93=E92,F92,IF(F92="U","D","U"))</f>
        <v>U</v>
      </c>
      <c r="G93" s="115">
        <f t="shared" si="197"/>
        <v>0</v>
      </c>
      <c r="H93" s="111">
        <f t="shared" si="144"/>
        <v>0</v>
      </c>
      <c r="I93" s="106" t="str">
        <f t="shared" si="145"/>
        <v/>
      </c>
      <c r="J93" s="106" t="str">
        <f t="shared" si="146"/>
        <v/>
      </c>
      <c r="K93" s="106" t="str">
        <f t="shared" si="147"/>
        <v/>
      </c>
      <c r="L93" s="106" t="str">
        <f t="shared" si="148"/>
        <v/>
      </c>
      <c r="M93" s="106" t="str">
        <f t="shared" si="149"/>
        <v/>
      </c>
      <c r="N93" s="106" t="str">
        <f t="shared" si="150"/>
        <v/>
      </c>
      <c r="O93" s="106" t="str">
        <f t="shared" si="151"/>
        <v/>
      </c>
      <c r="P93" s="106" t="str">
        <f t="shared" si="152"/>
        <v/>
      </c>
      <c r="Q93" s="106" t="str">
        <f t="shared" si="153"/>
        <v/>
      </c>
      <c r="R93" s="106" t="str">
        <f t="shared" si="154"/>
        <v/>
      </c>
      <c r="S93" s="106" t="str">
        <f t="shared" si="155"/>
        <v/>
      </c>
      <c r="T93" s="106" t="str">
        <f t="shared" si="156"/>
        <v/>
      </c>
      <c r="U93" s="106" t="str">
        <f t="shared" si="157"/>
        <v/>
      </c>
      <c r="V93" s="106" t="str">
        <f t="shared" si="158"/>
        <v/>
      </c>
      <c r="W93" s="106" t="str">
        <f t="shared" si="159"/>
        <v/>
      </c>
      <c r="X93" s="106" t="str">
        <f t="shared" si="160"/>
        <v/>
      </c>
      <c r="Y93" s="106" t="str">
        <f t="shared" si="161"/>
        <v/>
      </c>
      <c r="Z93" s="106" t="str">
        <f t="shared" si="162"/>
        <v/>
      </c>
      <c r="AA93" s="106" t="str">
        <f t="shared" si="163"/>
        <v/>
      </c>
      <c r="AB93" s="106" t="str">
        <f t="shared" si="164"/>
        <v/>
      </c>
      <c r="AC93" s="106" t="str">
        <f t="shared" si="165"/>
        <v/>
      </c>
      <c r="AD93" s="106" t="str">
        <f t="shared" si="166"/>
        <v/>
      </c>
      <c r="AE93" s="106" t="str">
        <f t="shared" si="167"/>
        <v/>
      </c>
      <c r="AF93" s="106" t="str">
        <f t="shared" si="168"/>
        <v/>
      </c>
      <c r="AG93" s="106" t="str">
        <f t="shared" si="169"/>
        <v/>
      </c>
      <c r="AH93" s="106" t="str">
        <f t="shared" si="170"/>
        <v/>
      </c>
      <c r="AI93" s="106" t="str">
        <f t="shared" si="171"/>
        <v/>
      </c>
      <c r="AJ93" s="106" t="str">
        <f t="shared" si="172"/>
        <v/>
      </c>
      <c r="AK93" s="106" t="str">
        <f t="shared" si="173"/>
        <v/>
      </c>
      <c r="AL93" s="106" t="str">
        <f t="shared" si="174"/>
        <v/>
      </c>
      <c r="AM93" s="106" t="str">
        <f t="shared" si="175"/>
        <v/>
      </c>
      <c r="AN93" s="106" t="str">
        <f t="shared" si="176"/>
        <v/>
      </c>
      <c r="AO93" s="106" t="str">
        <f t="shared" si="177"/>
        <v/>
      </c>
      <c r="AP93" s="106" t="str">
        <f t="shared" si="178"/>
        <v/>
      </c>
      <c r="AQ93" s="106" t="str">
        <f t="shared" si="179"/>
        <v/>
      </c>
      <c r="AR93" s="106" t="str">
        <f t="shared" si="180"/>
        <v/>
      </c>
      <c r="AS93" s="106" t="str">
        <f t="shared" si="181"/>
        <v/>
      </c>
      <c r="AT93" s="106" t="str">
        <f t="shared" si="182"/>
        <v/>
      </c>
      <c r="AU93" s="106" t="str">
        <f t="shared" si="183"/>
        <v/>
      </c>
      <c r="AV93" s="106" t="str">
        <f t="shared" si="184"/>
        <v/>
      </c>
      <c r="AW93" s="106" t="str">
        <f t="shared" si="185"/>
        <v/>
      </c>
      <c r="AX93" s="106" t="str">
        <f t="shared" si="186"/>
        <v/>
      </c>
      <c r="AY93" s="106" t="str">
        <f t="shared" si="187"/>
        <v/>
      </c>
      <c r="AZ93" s="106" t="str">
        <f t="shared" si="188"/>
        <v/>
      </c>
      <c r="BA93" s="106" t="str">
        <f t="shared" si="189"/>
        <v/>
      </c>
      <c r="BB93" s="106" t="str">
        <f t="shared" si="190"/>
        <v/>
      </c>
      <c r="BC93" s="106" t="str">
        <f t="shared" si="191"/>
        <v/>
      </c>
      <c r="BD93" s="106" t="str">
        <f t="shared" si="192"/>
        <v/>
      </c>
      <c r="BE93" s="106" t="str">
        <f t="shared" si="193"/>
        <v/>
      </c>
      <c r="BF93" s="106" t="str">
        <f t="shared" si="194"/>
        <v/>
      </c>
      <c r="BG93" s="106" t="str">
        <f t="shared" si="195"/>
        <v/>
      </c>
      <c r="BH93" s="107" t="str">
        <f t="shared" si="196"/>
        <v/>
      </c>
    </row>
    <row r="94" spans="1:60">
      <c r="A94" s="84"/>
      <c r="B94" s="85" t="s">
        <v>71</v>
      </c>
      <c r="C94" s="113">
        <f>H93+1</f>
        <v>1</v>
      </c>
      <c r="D94" s="115">
        <f>Project14_Duration*'3 - Projects'!F137</f>
        <v>0</v>
      </c>
      <c r="E94" s="115">
        <f t="shared" si="198"/>
        <v>0</v>
      </c>
      <c r="F94" s="115" t="str">
        <f t="shared" si="199"/>
        <v>U</v>
      </c>
      <c r="G94" s="115">
        <f t="shared" si="197"/>
        <v>0</v>
      </c>
      <c r="H94" s="111">
        <f t="shared" si="144"/>
        <v>0</v>
      </c>
      <c r="I94" s="106" t="str">
        <f t="shared" si="145"/>
        <v/>
      </c>
      <c r="J94" s="106" t="str">
        <f t="shared" si="146"/>
        <v/>
      </c>
      <c r="K94" s="106" t="str">
        <f t="shared" si="147"/>
        <v/>
      </c>
      <c r="L94" s="106" t="str">
        <f t="shared" si="148"/>
        <v/>
      </c>
      <c r="M94" s="106" t="str">
        <f t="shared" si="149"/>
        <v/>
      </c>
      <c r="N94" s="106" t="str">
        <f t="shared" si="150"/>
        <v/>
      </c>
      <c r="O94" s="106" t="str">
        <f t="shared" si="151"/>
        <v/>
      </c>
      <c r="P94" s="106" t="str">
        <f t="shared" si="152"/>
        <v/>
      </c>
      <c r="Q94" s="106" t="str">
        <f t="shared" si="153"/>
        <v/>
      </c>
      <c r="R94" s="106" t="str">
        <f t="shared" si="154"/>
        <v/>
      </c>
      <c r="S94" s="106" t="str">
        <f t="shared" si="155"/>
        <v/>
      </c>
      <c r="T94" s="106" t="str">
        <f t="shared" si="156"/>
        <v/>
      </c>
      <c r="U94" s="106" t="str">
        <f t="shared" si="157"/>
        <v/>
      </c>
      <c r="V94" s="106" t="str">
        <f t="shared" si="158"/>
        <v/>
      </c>
      <c r="W94" s="106" t="str">
        <f t="shared" si="159"/>
        <v/>
      </c>
      <c r="X94" s="106" t="str">
        <f t="shared" si="160"/>
        <v/>
      </c>
      <c r="Y94" s="106" t="str">
        <f t="shared" si="161"/>
        <v/>
      </c>
      <c r="Z94" s="106" t="str">
        <f t="shared" si="162"/>
        <v/>
      </c>
      <c r="AA94" s="106" t="str">
        <f t="shared" si="163"/>
        <v/>
      </c>
      <c r="AB94" s="106" t="str">
        <f t="shared" si="164"/>
        <v/>
      </c>
      <c r="AC94" s="106" t="str">
        <f t="shared" si="165"/>
        <v/>
      </c>
      <c r="AD94" s="106" t="str">
        <f t="shared" si="166"/>
        <v/>
      </c>
      <c r="AE94" s="106" t="str">
        <f t="shared" si="167"/>
        <v/>
      </c>
      <c r="AF94" s="106" t="str">
        <f t="shared" si="168"/>
        <v/>
      </c>
      <c r="AG94" s="106" t="str">
        <f t="shared" si="169"/>
        <v/>
      </c>
      <c r="AH94" s="106" t="str">
        <f t="shared" si="170"/>
        <v/>
      </c>
      <c r="AI94" s="106" t="str">
        <f t="shared" si="171"/>
        <v/>
      </c>
      <c r="AJ94" s="106" t="str">
        <f t="shared" si="172"/>
        <v/>
      </c>
      <c r="AK94" s="106" t="str">
        <f t="shared" si="173"/>
        <v/>
      </c>
      <c r="AL94" s="106" t="str">
        <f t="shared" si="174"/>
        <v/>
      </c>
      <c r="AM94" s="106" t="str">
        <f t="shared" si="175"/>
        <v/>
      </c>
      <c r="AN94" s="106" t="str">
        <f t="shared" si="176"/>
        <v/>
      </c>
      <c r="AO94" s="106" t="str">
        <f t="shared" si="177"/>
        <v/>
      </c>
      <c r="AP94" s="106" t="str">
        <f t="shared" si="178"/>
        <v/>
      </c>
      <c r="AQ94" s="106" t="str">
        <f t="shared" si="179"/>
        <v/>
      </c>
      <c r="AR94" s="106" t="str">
        <f t="shared" si="180"/>
        <v/>
      </c>
      <c r="AS94" s="106" t="str">
        <f t="shared" si="181"/>
        <v/>
      </c>
      <c r="AT94" s="106" t="str">
        <f t="shared" si="182"/>
        <v/>
      </c>
      <c r="AU94" s="106" t="str">
        <f t="shared" si="183"/>
        <v/>
      </c>
      <c r="AV94" s="106" t="str">
        <f t="shared" si="184"/>
        <v/>
      </c>
      <c r="AW94" s="106" t="str">
        <f t="shared" si="185"/>
        <v/>
      </c>
      <c r="AX94" s="106" t="str">
        <f t="shared" si="186"/>
        <v/>
      </c>
      <c r="AY94" s="106" t="str">
        <f t="shared" si="187"/>
        <v/>
      </c>
      <c r="AZ94" s="106" t="str">
        <f t="shared" si="188"/>
        <v/>
      </c>
      <c r="BA94" s="106" t="str">
        <f t="shared" si="189"/>
        <v/>
      </c>
      <c r="BB94" s="106" t="str">
        <f t="shared" si="190"/>
        <v/>
      </c>
      <c r="BC94" s="106" t="str">
        <f t="shared" si="191"/>
        <v/>
      </c>
      <c r="BD94" s="106" t="str">
        <f t="shared" si="192"/>
        <v/>
      </c>
      <c r="BE94" s="106" t="str">
        <f t="shared" si="193"/>
        <v/>
      </c>
      <c r="BF94" s="106" t="str">
        <f t="shared" si="194"/>
        <v/>
      </c>
      <c r="BG94" s="106" t="str">
        <f t="shared" si="195"/>
        <v/>
      </c>
      <c r="BH94" s="107" t="str">
        <f t="shared" si="196"/>
        <v/>
      </c>
    </row>
    <row r="95" spans="1:60">
      <c r="A95" s="87"/>
      <c r="B95" s="88" t="s">
        <v>72</v>
      </c>
      <c r="C95" s="114">
        <f>H94+1</f>
        <v>1</v>
      </c>
      <c r="D95" s="116">
        <f>Project14_Duration*'3 - Projects'!F138</f>
        <v>0</v>
      </c>
      <c r="E95" s="116">
        <f t="shared" si="198"/>
        <v>0</v>
      </c>
      <c r="F95" s="116" t="str">
        <f t="shared" si="199"/>
        <v>U</v>
      </c>
      <c r="G95" s="116">
        <f t="shared" si="197"/>
        <v>0</v>
      </c>
      <c r="H95" s="112">
        <f t="shared" si="144"/>
        <v>0</v>
      </c>
      <c r="I95" s="108" t="str">
        <f t="shared" si="145"/>
        <v/>
      </c>
      <c r="J95" s="108" t="str">
        <f t="shared" si="146"/>
        <v/>
      </c>
      <c r="K95" s="108" t="str">
        <f t="shared" si="147"/>
        <v/>
      </c>
      <c r="L95" s="108" t="str">
        <f t="shared" si="148"/>
        <v/>
      </c>
      <c r="M95" s="108" t="str">
        <f t="shared" si="149"/>
        <v/>
      </c>
      <c r="N95" s="108" t="str">
        <f t="shared" si="150"/>
        <v/>
      </c>
      <c r="O95" s="108" t="str">
        <f t="shared" si="151"/>
        <v/>
      </c>
      <c r="P95" s="108" t="str">
        <f t="shared" si="152"/>
        <v/>
      </c>
      <c r="Q95" s="108" t="str">
        <f t="shared" si="153"/>
        <v/>
      </c>
      <c r="R95" s="108" t="str">
        <f t="shared" si="154"/>
        <v/>
      </c>
      <c r="S95" s="108" t="str">
        <f t="shared" si="155"/>
        <v/>
      </c>
      <c r="T95" s="108" t="str">
        <f t="shared" si="156"/>
        <v/>
      </c>
      <c r="U95" s="108" t="str">
        <f t="shared" si="157"/>
        <v/>
      </c>
      <c r="V95" s="108" t="str">
        <f t="shared" si="158"/>
        <v/>
      </c>
      <c r="W95" s="108" t="str">
        <f t="shared" si="159"/>
        <v/>
      </c>
      <c r="X95" s="108" t="str">
        <f t="shared" si="160"/>
        <v/>
      </c>
      <c r="Y95" s="108" t="str">
        <f t="shared" si="161"/>
        <v/>
      </c>
      <c r="Z95" s="108" t="str">
        <f t="shared" si="162"/>
        <v/>
      </c>
      <c r="AA95" s="108" t="str">
        <f t="shared" si="163"/>
        <v/>
      </c>
      <c r="AB95" s="108" t="str">
        <f t="shared" si="164"/>
        <v/>
      </c>
      <c r="AC95" s="108" t="str">
        <f t="shared" si="165"/>
        <v/>
      </c>
      <c r="AD95" s="108" t="str">
        <f t="shared" si="166"/>
        <v/>
      </c>
      <c r="AE95" s="108" t="str">
        <f t="shared" si="167"/>
        <v/>
      </c>
      <c r="AF95" s="108" t="str">
        <f t="shared" si="168"/>
        <v/>
      </c>
      <c r="AG95" s="108" t="str">
        <f t="shared" si="169"/>
        <v/>
      </c>
      <c r="AH95" s="108" t="str">
        <f t="shared" si="170"/>
        <v/>
      </c>
      <c r="AI95" s="108" t="str">
        <f t="shared" si="171"/>
        <v/>
      </c>
      <c r="AJ95" s="108" t="str">
        <f t="shared" si="172"/>
        <v/>
      </c>
      <c r="AK95" s="108" t="str">
        <f t="shared" si="173"/>
        <v/>
      </c>
      <c r="AL95" s="108" t="str">
        <f t="shared" si="174"/>
        <v/>
      </c>
      <c r="AM95" s="108" t="str">
        <f t="shared" si="175"/>
        <v/>
      </c>
      <c r="AN95" s="108" t="str">
        <f t="shared" si="176"/>
        <v/>
      </c>
      <c r="AO95" s="108" t="str">
        <f t="shared" si="177"/>
        <v/>
      </c>
      <c r="AP95" s="108" t="str">
        <f t="shared" si="178"/>
        <v/>
      </c>
      <c r="AQ95" s="108" t="str">
        <f t="shared" si="179"/>
        <v/>
      </c>
      <c r="AR95" s="108" t="str">
        <f t="shared" si="180"/>
        <v/>
      </c>
      <c r="AS95" s="108" t="str">
        <f t="shared" si="181"/>
        <v/>
      </c>
      <c r="AT95" s="108" t="str">
        <f t="shared" si="182"/>
        <v/>
      </c>
      <c r="AU95" s="108" t="str">
        <f t="shared" si="183"/>
        <v/>
      </c>
      <c r="AV95" s="108" t="str">
        <f t="shared" si="184"/>
        <v/>
      </c>
      <c r="AW95" s="108" t="str">
        <f t="shared" si="185"/>
        <v/>
      </c>
      <c r="AX95" s="108" t="str">
        <f t="shared" si="186"/>
        <v/>
      </c>
      <c r="AY95" s="108" t="str">
        <f t="shared" si="187"/>
        <v/>
      </c>
      <c r="AZ95" s="108" t="str">
        <f t="shared" si="188"/>
        <v/>
      </c>
      <c r="BA95" s="108" t="str">
        <f t="shared" si="189"/>
        <v/>
      </c>
      <c r="BB95" s="108" t="str">
        <f t="shared" si="190"/>
        <v/>
      </c>
      <c r="BC95" s="108" t="str">
        <f t="shared" si="191"/>
        <v/>
      </c>
      <c r="BD95" s="108" t="str">
        <f t="shared" si="192"/>
        <v/>
      </c>
      <c r="BE95" s="108" t="str">
        <f t="shared" si="193"/>
        <v/>
      </c>
      <c r="BF95" s="108" t="str">
        <f t="shared" si="194"/>
        <v/>
      </c>
      <c r="BG95" s="108" t="str">
        <f t="shared" si="195"/>
        <v/>
      </c>
      <c r="BH95" s="109" t="str">
        <f t="shared" si="196"/>
        <v/>
      </c>
    </row>
    <row r="96" spans="1:60">
      <c r="A96" s="84" t="s">
        <v>46</v>
      </c>
      <c r="B96" s="85" t="s">
        <v>64</v>
      </c>
      <c r="C96" s="117">
        <f>Project15_Start</f>
        <v>1</v>
      </c>
      <c r="D96" s="118">
        <f>Project15_Duration*'3 - Projects'!F144</f>
        <v>0</v>
      </c>
      <c r="E96" s="118">
        <f>IF(MOD(D96,1)=0.5,0.5,0)</f>
        <v>0</v>
      </c>
      <c r="F96" s="118" t="str">
        <f>IF(D96&lt;=1.5,"U","D")</f>
        <v>U</v>
      </c>
      <c r="G96" s="118">
        <f>IF(MOD(D96,1)=0.5,IF(F96="U",ROUNDUP(D96,0),ROUNDDOWN(D96,0)),ROUND(D96,0))</f>
        <v>0</v>
      </c>
      <c r="H96" s="119">
        <f t="shared" si="144"/>
        <v>0</v>
      </c>
      <c r="I96" s="106" t="str">
        <f t="shared" si="145"/>
        <v/>
      </c>
      <c r="J96" s="106" t="str">
        <f t="shared" si="146"/>
        <v/>
      </c>
      <c r="K96" s="106" t="str">
        <f t="shared" si="147"/>
        <v/>
      </c>
      <c r="L96" s="106" t="str">
        <f t="shared" si="148"/>
        <v/>
      </c>
      <c r="M96" s="106" t="str">
        <f t="shared" si="149"/>
        <v/>
      </c>
      <c r="N96" s="106" t="str">
        <f t="shared" si="150"/>
        <v/>
      </c>
      <c r="O96" s="106" t="str">
        <f t="shared" si="151"/>
        <v/>
      </c>
      <c r="P96" s="106" t="str">
        <f t="shared" si="152"/>
        <v/>
      </c>
      <c r="Q96" s="106" t="str">
        <f t="shared" si="153"/>
        <v/>
      </c>
      <c r="R96" s="106" t="str">
        <f t="shared" si="154"/>
        <v/>
      </c>
      <c r="S96" s="106" t="str">
        <f t="shared" si="155"/>
        <v/>
      </c>
      <c r="T96" s="106" t="str">
        <f t="shared" si="156"/>
        <v/>
      </c>
      <c r="U96" s="106" t="str">
        <f t="shared" si="157"/>
        <v/>
      </c>
      <c r="V96" s="106" t="str">
        <f t="shared" si="158"/>
        <v/>
      </c>
      <c r="W96" s="106" t="str">
        <f t="shared" si="159"/>
        <v/>
      </c>
      <c r="X96" s="106" t="str">
        <f t="shared" si="160"/>
        <v/>
      </c>
      <c r="Y96" s="106" t="str">
        <f t="shared" si="161"/>
        <v/>
      </c>
      <c r="Z96" s="106" t="str">
        <f t="shared" si="162"/>
        <v/>
      </c>
      <c r="AA96" s="106" t="str">
        <f t="shared" si="163"/>
        <v/>
      </c>
      <c r="AB96" s="106" t="str">
        <f t="shared" si="164"/>
        <v/>
      </c>
      <c r="AC96" s="106" t="str">
        <f t="shared" si="165"/>
        <v/>
      </c>
      <c r="AD96" s="106" t="str">
        <f t="shared" si="166"/>
        <v/>
      </c>
      <c r="AE96" s="106" t="str">
        <f t="shared" si="167"/>
        <v/>
      </c>
      <c r="AF96" s="106" t="str">
        <f t="shared" si="168"/>
        <v/>
      </c>
      <c r="AG96" s="106" t="str">
        <f t="shared" si="169"/>
        <v/>
      </c>
      <c r="AH96" s="106" t="str">
        <f t="shared" si="170"/>
        <v/>
      </c>
      <c r="AI96" s="106" t="str">
        <f t="shared" si="171"/>
        <v/>
      </c>
      <c r="AJ96" s="106" t="str">
        <f t="shared" si="172"/>
        <v/>
      </c>
      <c r="AK96" s="106" t="str">
        <f t="shared" si="173"/>
        <v/>
      </c>
      <c r="AL96" s="106" t="str">
        <f t="shared" si="174"/>
        <v/>
      </c>
      <c r="AM96" s="106" t="str">
        <f t="shared" si="175"/>
        <v/>
      </c>
      <c r="AN96" s="106" t="str">
        <f t="shared" si="176"/>
        <v/>
      </c>
      <c r="AO96" s="106" t="str">
        <f t="shared" si="177"/>
        <v/>
      </c>
      <c r="AP96" s="106" t="str">
        <f t="shared" si="178"/>
        <v/>
      </c>
      <c r="AQ96" s="106" t="str">
        <f t="shared" si="179"/>
        <v/>
      </c>
      <c r="AR96" s="106" t="str">
        <f t="shared" si="180"/>
        <v/>
      </c>
      <c r="AS96" s="106" t="str">
        <f t="shared" si="181"/>
        <v/>
      </c>
      <c r="AT96" s="106" t="str">
        <f t="shared" si="182"/>
        <v/>
      </c>
      <c r="AU96" s="106" t="str">
        <f t="shared" si="183"/>
        <v/>
      </c>
      <c r="AV96" s="106" t="str">
        <f t="shared" si="184"/>
        <v/>
      </c>
      <c r="AW96" s="106" t="str">
        <f t="shared" si="185"/>
        <v/>
      </c>
      <c r="AX96" s="106" t="str">
        <f t="shared" si="186"/>
        <v/>
      </c>
      <c r="AY96" s="106" t="str">
        <f t="shared" si="187"/>
        <v/>
      </c>
      <c r="AZ96" s="106" t="str">
        <f t="shared" si="188"/>
        <v/>
      </c>
      <c r="BA96" s="106" t="str">
        <f t="shared" si="189"/>
        <v/>
      </c>
      <c r="BB96" s="106" t="str">
        <f t="shared" si="190"/>
        <v/>
      </c>
      <c r="BC96" s="106" t="str">
        <f t="shared" si="191"/>
        <v/>
      </c>
      <c r="BD96" s="106" t="str">
        <f t="shared" si="192"/>
        <v/>
      </c>
      <c r="BE96" s="106" t="str">
        <f t="shared" si="193"/>
        <v/>
      </c>
      <c r="BF96" s="106" t="str">
        <f t="shared" si="194"/>
        <v/>
      </c>
      <c r="BG96" s="106" t="str">
        <f t="shared" si="195"/>
        <v/>
      </c>
      <c r="BH96" s="107" t="str">
        <f t="shared" si="196"/>
        <v/>
      </c>
    </row>
    <row r="97" spans="1:60">
      <c r="A97" s="84"/>
      <c r="B97" s="85" t="s">
        <v>65</v>
      </c>
      <c r="C97" s="113">
        <f>H96+1</f>
        <v>1</v>
      </c>
      <c r="D97" s="115">
        <f>Project15_Duration*'3 - Projects'!F145</f>
        <v>0</v>
      </c>
      <c r="E97" s="115">
        <f>IF(MOD(D97,1)=0.5,0.5,0)+E96</f>
        <v>0</v>
      </c>
      <c r="F97" s="115" t="str">
        <f>IF(E97=E96,F96,IF(F96="U","D","U"))</f>
        <v>U</v>
      </c>
      <c r="G97" s="115">
        <f t="shared" ref="G97:G100" si="200">IF(MOD(D97,1)=0.5,IF(F97="U",ROUNDUP(D97,0),ROUNDDOWN(D97,0)),ROUND(D97,0))</f>
        <v>0</v>
      </c>
      <c r="H97" s="111">
        <f t="shared" si="144"/>
        <v>0</v>
      </c>
      <c r="I97" s="106" t="str">
        <f t="shared" si="145"/>
        <v/>
      </c>
      <c r="J97" s="106" t="str">
        <f t="shared" si="146"/>
        <v/>
      </c>
      <c r="K97" s="106" t="str">
        <f t="shared" si="147"/>
        <v/>
      </c>
      <c r="L97" s="106" t="str">
        <f t="shared" si="148"/>
        <v/>
      </c>
      <c r="M97" s="106" t="str">
        <f t="shared" si="149"/>
        <v/>
      </c>
      <c r="N97" s="106" t="str">
        <f t="shared" si="150"/>
        <v/>
      </c>
      <c r="O97" s="106" t="str">
        <f t="shared" si="151"/>
        <v/>
      </c>
      <c r="P97" s="106" t="str">
        <f t="shared" si="152"/>
        <v/>
      </c>
      <c r="Q97" s="106" t="str">
        <f t="shared" si="153"/>
        <v/>
      </c>
      <c r="R97" s="106" t="str">
        <f t="shared" si="154"/>
        <v/>
      </c>
      <c r="S97" s="106" t="str">
        <f t="shared" si="155"/>
        <v/>
      </c>
      <c r="T97" s="106" t="str">
        <f t="shared" si="156"/>
        <v/>
      </c>
      <c r="U97" s="106" t="str">
        <f t="shared" si="157"/>
        <v/>
      </c>
      <c r="V97" s="106" t="str">
        <f t="shared" si="158"/>
        <v/>
      </c>
      <c r="W97" s="106" t="str">
        <f t="shared" si="159"/>
        <v/>
      </c>
      <c r="X97" s="106" t="str">
        <f t="shared" si="160"/>
        <v/>
      </c>
      <c r="Y97" s="106" t="str">
        <f t="shared" si="161"/>
        <v/>
      </c>
      <c r="Z97" s="106" t="str">
        <f t="shared" si="162"/>
        <v/>
      </c>
      <c r="AA97" s="106" t="str">
        <f t="shared" si="163"/>
        <v/>
      </c>
      <c r="AB97" s="106" t="str">
        <f t="shared" si="164"/>
        <v/>
      </c>
      <c r="AC97" s="106" t="str">
        <f t="shared" si="165"/>
        <v/>
      </c>
      <c r="AD97" s="106" t="str">
        <f t="shared" si="166"/>
        <v/>
      </c>
      <c r="AE97" s="106" t="str">
        <f t="shared" si="167"/>
        <v/>
      </c>
      <c r="AF97" s="106" t="str">
        <f t="shared" si="168"/>
        <v/>
      </c>
      <c r="AG97" s="106" t="str">
        <f t="shared" si="169"/>
        <v/>
      </c>
      <c r="AH97" s="106" t="str">
        <f t="shared" si="170"/>
        <v/>
      </c>
      <c r="AI97" s="106" t="str">
        <f t="shared" si="171"/>
        <v/>
      </c>
      <c r="AJ97" s="106" t="str">
        <f t="shared" si="172"/>
        <v/>
      </c>
      <c r="AK97" s="106" t="str">
        <f t="shared" si="173"/>
        <v/>
      </c>
      <c r="AL97" s="106" t="str">
        <f t="shared" si="174"/>
        <v/>
      </c>
      <c r="AM97" s="106" t="str">
        <f t="shared" si="175"/>
        <v/>
      </c>
      <c r="AN97" s="106" t="str">
        <f t="shared" si="176"/>
        <v/>
      </c>
      <c r="AO97" s="106" t="str">
        <f t="shared" si="177"/>
        <v/>
      </c>
      <c r="AP97" s="106" t="str">
        <f t="shared" si="178"/>
        <v/>
      </c>
      <c r="AQ97" s="106" t="str">
        <f t="shared" si="179"/>
        <v/>
      </c>
      <c r="AR97" s="106" t="str">
        <f t="shared" si="180"/>
        <v/>
      </c>
      <c r="AS97" s="106" t="str">
        <f t="shared" si="181"/>
        <v/>
      </c>
      <c r="AT97" s="106" t="str">
        <f t="shared" si="182"/>
        <v/>
      </c>
      <c r="AU97" s="106" t="str">
        <f t="shared" si="183"/>
        <v/>
      </c>
      <c r="AV97" s="106" t="str">
        <f t="shared" si="184"/>
        <v/>
      </c>
      <c r="AW97" s="106" t="str">
        <f t="shared" si="185"/>
        <v/>
      </c>
      <c r="AX97" s="106" t="str">
        <f t="shared" si="186"/>
        <v/>
      </c>
      <c r="AY97" s="106" t="str">
        <f t="shared" si="187"/>
        <v/>
      </c>
      <c r="AZ97" s="106" t="str">
        <f t="shared" si="188"/>
        <v/>
      </c>
      <c r="BA97" s="106" t="str">
        <f t="shared" si="189"/>
        <v/>
      </c>
      <c r="BB97" s="106" t="str">
        <f t="shared" si="190"/>
        <v/>
      </c>
      <c r="BC97" s="106" t="str">
        <f t="shared" si="191"/>
        <v/>
      </c>
      <c r="BD97" s="106" t="str">
        <f t="shared" si="192"/>
        <v/>
      </c>
      <c r="BE97" s="106" t="str">
        <f t="shared" si="193"/>
        <v/>
      </c>
      <c r="BF97" s="106" t="str">
        <f t="shared" si="194"/>
        <v/>
      </c>
      <c r="BG97" s="106" t="str">
        <f t="shared" si="195"/>
        <v/>
      </c>
      <c r="BH97" s="107" t="str">
        <f t="shared" si="196"/>
        <v/>
      </c>
    </row>
    <row r="98" spans="1:60">
      <c r="A98" s="84"/>
      <c r="B98" s="85" t="s">
        <v>70</v>
      </c>
      <c r="C98" s="113">
        <f>H97+1</f>
        <v>1</v>
      </c>
      <c r="D98" s="115">
        <f>Project15_Duration*'3 - Projects'!F146</f>
        <v>0</v>
      </c>
      <c r="E98" s="115">
        <f t="shared" ref="E98:E100" si="201">IF(MOD(D98,1)=0.5,0.5,0)+E97</f>
        <v>0</v>
      </c>
      <c r="F98" s="115" t="str">
        <f t="shared" ref="F98:F100" si="202">IF(E98=E97,F97,IF(F97="U","D","U"))</f>
        <v>U</v>
      </c>
      <c r="G98" s="115">
        <f t="shared" si="200"/>
        <v>0</v>
      </c>
      <c r="H98" s="111">
        <f t="shared" si="144"/>
        <v>0</v>
      </c>
      <c r="I98" s="106" t="str">
        <f t="shared" si="145"/>
        <v/>
      </c>
      <c r="J98" s="106" t="str">
        <f t="shared" si="146"/>
        <v/>
      </c>
      <c r="K98" s="106" t="str">
        <f t="shared" si="147"/>
        <v/>
      </c>
      <c r="L98" s="106" t="str">
        <f t="shared" si="148"/>
        <v/>
      </c>
      <c r="M98" s="106" t="str">
        <f t="shared" si="149"/>
        <v/>
      </c>
      <c r="N98" s="106" t="str">
        <f t="shared" si="150"/>
        <v/>
      </c>
      <c r="O98" s="106" t="str">
        <f t="shared" si="151"/>
        <v/>
      </c>
      <c r="P98" s="106" t="str">
        <f t="shared" si="152"/>
        <v/>
      </c>
      <c r="Q98" s="106" t="str">
        <f t="shared" si="153"/>
        <v/>
      </c>
      <c r="R98" s="106" t="str">
        <f t="shared" si="154"/>
        <v/>
      </c>
      <c r="S98" s="106" t="str">
        <f t="shared" si="155"/>
        <v/>
      </c>
      <c r="T98" s="106" t="str">
        <f t="shared" si="156"/>
        <v/>
      </c>
      <c r="U98" s="106" t="str">
        <f t="shared" si="157"/>
        <v/>
      </c>
      <c r="V98" s="106" t="str">
        <f t="shared" si="158"/>
        <v/>
      </c>
      <c r="W98" s="106" t="str">
        <f t="shared" si="159"/>
        <v/>
      </c>
      <c r="X98" s="106" t="str">
        <f t="shared" si="160"/>
        <v/>
      </c>
      <c r="Y98" s="106" t="str">
        <f t="shared" si="161"/>
        <v/>
      </c>
      <c r="Z98" s="106" t="str">
        <f t="shared" si="162"/>
        <v/>
      </c>
      <c r="AA98" s="106" t="str">
        <f t="shared" si="163"/>
        <v/>
      </c>
      <c r="AB98" s="106" t="str">
        <f t="shared" si="164"/>
        <v/>
      </c>
      <c r="AC98" s="106" t="str">
        <f t="shared" si="165"/>
        <v/>
      </c>
      <c r="AD98" s="106" t="str">
        <f t="shared" si="166"/>
        <v/>
      </c>
      <c r="AE98" s="106" t="str">
        <f t="shared" si="167"/>
        <v/>
      </c>
      <c r="AF98" s="106" t="str">
        <f t="shared" si="168"/>
        <v/>
      </c>
      <c r="AG98" s="106" t="str">
        <f t="shared" si="169"/>
        <v/>
      </c>
      <c r="AH98" s="106" t="str">
        <f t="shared" si="170"/>
        <v/>
      </c>
      <c r="AI98" s="106" t="str">
        <f t="shared" si="171"/>
        <v/>
      </c>
      <c r="AJ98" s="106" t="str">
        <f t="shared" si="172"/>
        <v/>
      </c>
      <c r="AK98" s="106" t="str">
        <f t="shared" si="173"/>
        <v/>
      </c>
      <c r="AL98" s="106" t="str">
        <f t="shared" si="174"/>
        <v/>
      </c>
      <c r="AM98" s="106" t="str">
        <f t="shared" si="175"/>
        <v/>
      </c>
      <c r="AN98" s="106" t="str">
        <f t="shared" si="176"/>
        <v/>
      </c>
      <c r="AO98" s="106" t="str">
        <f t="shared" si="177"/>
        <v/>
      </c>
      <c r="AP98" s="106" t="str">
        <f t="shared" si="178"/>
        <v/>
      </c>
      <c r="AQ98" s="106" t="str">
        <f t="shared" si="179"/>
        <v/>
      </c>
      <c r="AR98" s="106" t="str">
        <f t="shared" si="180"/>
        <v/>
      </c>
      <c r="AS98" s="106" t="str">
        <f t="shared" si="181"/>
        <v/>
      </c>
      <c r="AT98" s="106" t="str">
        <f t="shared" si="182"/>
        <v/>
      </c>
      <c r="AU98" s="106" t="str">
        <f t="shared" si="183"/>
        <v/>
      </c>
      <c r="AV98" s="106" t="str">
        <f t="shared" si="184"/>
        <v/>
      </c>
      <c r="AW98" s="106" t="str">
        <f t="shared" si="185"/>
        <v/>
      </c>
      <c r="AX98" s="106" t="str">
        <f t="shared" si="186"/>
        <v/>
      </c>
      <c r="AY98" s="106" t="str">
        <f t="shared" si="187"/>
        <v/>
      </c>
      <c r="AZ98" s="106" t="str">
        <f t="shared" si="188"/>
        <v/>
      </c>
      <c r="BA98" s="106" t="str">
        <f t="shared" si="189"/>
        <v/>
      </c>
      <c r="BB98" s="106" t="str">
        <f t="shared" si="190"/>
        <v/>
      </c>
      <c r="BC98" s="106" t="str">
        <f t="shared" si="191"/>
        <v/>
      </c>
      <c r="BD98" s="106" t="str">
        <f t="shared" si="192"/>
        <v/>
      </c>
      <c r="BE98" s="106" t="str">
        <f t="shared" si="193"/>
        <v/>
      </c>
      <c r="BF98" s="106" t="str">
        <f t="shared" si="194"/>
        <v/>
      </c>
      <c r="BG98" s="106" t="str">
        <f t="shared" si="195"/>
        <v/>
      </c>
      <c r="BH98" s="107" t="str">
        <f t="shared" si="196"/>
        <v/>
      </c>
    </row>
    <row r="99" spans="1:60">
      <c r="A99" s="84"/>
      <c r="B99" s="85" t="s">
        <v>71</v>
      </c>
      <c r="C99" s="113">
        <f>H98+1</f>
        <v>1</v>
      </c>
      <c r="D99" s="115">
        <f>Project15_Duration*'3 - Projects'!F147</f>
        <v>0</v>
      </c>
      <c r="E99" s="115">
        <f t="shared" si="201"/>
        <v>0</v>
      </c>
      <c r="F99" s="115" t="str">
        <f t="shared" si="202"/>
        <v>U</v>
      </c>
      <c r="G99" s="115">
        <f t="shared" si="200"/>
        <v>0</v>
      </c>
      <c r="H99" s="111">
        <f t="shared" si="144"/>
        <v>0</v>
      </c>
      <c r="I99" s="106" t="str">
        <f t="shared" si="145"/>
        <v/>
      </c>
      <c r="J99" s="106" t="str">
        <f t="shared" si="146"/>
        <v/>
      </c>
      <c r="K99" s="106" t="str">
        <f t="shared" si="147"/>
        <v/>
      </c>
      <c r="L99" s="106" t="str">
        <f t="shared" si="148"/>
        <v/>
      </c>
      <c r="M99" s="106" t="str">
        <f t="shared" si="149"/>
        <v/>
      </c>
      <c r="N99" s="106" t="str">
        <f t="shared" si="150"/>
        <v/>
      </c>
      <c r="O99" s="106" t="str">
        <f t="shared" si="151"/>
        <v/>
      </c>
      <c r="P99" s="106" t="str">
        <f t="shared" si="152"/>
        <v/>
      </c>
      <c r="Q99" s="106" t="str">
        <f t="shared" si="153"/>
        <v/>
      </c>
      <c r="R99" s="106" t="str">
        <f t="shared" si="154"/>
        <v/>
      </c>
      <c r="S99" s="106" t="str">
        <f t="shared" si="155"/>
        <v/>
      </c>
      <c r="T99" s="106" t="str">
        <f t="shared" si="156"/>
        <v/>
      </c>
      <c r="U99" s="106" t="str">
        <f t="shared" si="157"/>
        <v/>
      </c>
      <c r="V99" s="106" t="str">
        <f t="shared" si="158"/>
        <v/>
      </c>
      <c r="W99" s="106" t="str">
        <f t="shared" si="159"/>
        <v/>
      </c>
      <c r="X99" s="106" t="str">
        <f t="shared" si="160"/>
        <v/>
      </c>
      <c r="Y99" s="106" t="str">
        <f t="shared" si="161"/>
        <v/>
      </c>
      <c r="Z99" s="106" t="str">
        <f t="shared" si="162"/>
        <v/>
      </c>
      <c r="AA99" s="106" t="str">
        <f t="shared" si="163"/>
        <v/>
      </c>
      <c r="AB99" s="106" t="str">
        <f t="shared" si="164"/>
        <v/>
      </c>
      <c r="AC99" s="106" t="str">
        <f t="shared" si="165"/>
        <v/>
      </c>
      <c r="AD99" s="106" t="str">
        <f t="shared" si="166"/>
        <v/>
      </c>
      <c r="AE99" s="106" t="str">
        <f t="shared" si="167"/>
        <v/>
      </c>
      <c r="AF99" s="106" t="str">
        <f t="shared" si="168"/>
        <v/>
      </c>
      <c r="AG99" s="106" t="str">
        <f t="shared" si="169"/>
        <v/>
      </c>
      <c r="AH99" s="106" t="str">
        <f t="shared" si="170"/>
        <v/>
      </c>
      <c r="AI99" s="106" t="str">
        <f t="shared" si="171"/>
        <v/>
      </c>
      <c r="AJ99" s="106" t="str">
        <f t="shared" si="172"/>
        <v/>
      </c>
      <c r="AK99" s="106" t="str">
        <f t="shared" si="173"/>
        <v/>
      </c>
      <c r="AL99" s="106" t="str">
        <f t="shared" si="174"/>
        <v/>
      </c>
      <c r="AM99" s="106" t="str">
        <f t="shared" si="175"/>
        <v/>
      </c>
      <c r="AN99" s="106" t="str">
        <f t="shared" si="176"/>
        <v/>
      </c>
      <c r="AO99" s="106" t="str">
        <f t="shared" si="177"/>
        <v/>
      </c>
      <c r="AP99" s="106" t="str">
        <f t="shared" si="178"/>
        <v/>
      </c>
      <c r="AQ99" s="106" t="str">
        <f t="shared" si="179"/>
        <v/>
      </c>
      <c r="AR99" s="106" t="str">
        <f t="shared" si="180"/>
        <v/>
      </c>
      <c r="AS99" s="106" t="str">
        <f t="shared" si="181"/>
        <v/>
      </c>
      <c r="AT99" s="106" t="str">
        <f t="shared" si="182"/>
        <v/>
      </c>
      <c r="AU99" s="106" t="str">
        <f t="shared" si="183"/>
        <v/>
      </c>
      <c r="AV99" s="106" t="str">
        <f t="shared" si="184"/>
        <v/>
      </c>
      <c r="AW99" s="106" t="str">
        <f t="shared" si="185"/>
        <v/>
      </c>
      <c r="AX99" s="106" t="str">
        <f t="shared" si="186"/>
        <v/>
      </c>
      <c r="AY99" s="106" t="str">
        <f t="shared" si="187"/>
        <v/>
      </c>
      <c r="AZ99" s="106" t="str">
        <f t="shared" si="188"/>
        <v/>
      </c>
      <c r="BA99" s="106" t="str">
        <f t="shared" si="189"/>
        <v/>
      </c>
      <c r="BB99" s="106" t="str">
        <f t="shared" si="190"/>
        <v/>
      </c>
      <c r="BC99" s="106" t="str">
        <f t="shared" si="191"/>
        <v/>
      </c>
      <c r="BD99" s="106" t="str">
        <f t="shared" si="192"/>
        <v/>
      </c>
      <c r="BE99" s="106" t="str">
        <f t="shared" si="193"/>
        <v/>
      </c>
      <c r="BF99" s="106" t="str">
        <f t="shared" si="194"/>
        <v/>
      </c>
      <c r="BG99" s="106" t="str">
        <f t="shared" si="195"/>
        <v/>
      </c>
      <c r="BH99" s="107" t="str">
        <f t="shared" si="196"/>
        <v/>
      </c>
    </row>
    <row r="100" spans="1:60">
      <c r="A100" s="87"/>
      <c r="B100" s="88" t="s">
        <v>72</v>
      </c>
      <c r="C100" s="114">
        <f>H99+1</f>
        <v>1</v>
      </c>
      <c r="D100" s="116">
        <f>Project15_Duration*'3 - Projects'!F148</f>
        <v>0</v>
      </c>
      <c r="E100" s="116">
        <f t="shared" si="201"/>
        <v>0</v>
      </c>
      <c r="F100" s="116" t="str">
        <f t="shared" si="202"/>
        <v>U</v>
      </c>
      <c r="G100" s="116">
        <f t="shared" si="200"/>
        <v>0</v>
      </c>
      <c r="H100" s="112">
        <f t="shared" si="144"/>
        <v>0</v>
      </c>
      <c r="I100" s="108" t="str">
        <f t="shared" si="145"/>
        <v/>
      </c>
      <c r="J100" s="108" t="str">
        <f t="shared" si="146"/>
        <v/>
      </c>
      <c r="K100" s="108" t="str">
        <f t="shared" si="147"/>
        <v/>
      </c>
      <c r="L100" s="108" t="str">
        <f t="shared" si="148"/>
        <v/>
      </c>
      <c r="M100" s="108" t="str">
        <f t="shared" si="149"/>
        <v/>
      </c>
      <c r="N100" s="108" t="str">
        <f t="shared" si="150"/>
        <v/>
      </c>
      <c r="O100" s="108" t="str">
        <f t="shared" si="151"/>
        <v/>
      </c>
      <c r="P100" s="108" t="str">
        <f t="shared" si="152"/>
        <v/>
      </c>
      <c r="Q100" s="108" t="str">
        <f t="shared" si="153"/>
        <v/>
      </c>
      <c r="R100" s="108" t="str">
        <f t="shared" si="154"/>
        <v/>
      </c>
      <c r="S100" s="108" t="str">
        <f t="shared" si="155"/>
        <v/>
      </c>
      <c r="T100" s="108" t="str">
        <f t="shared" si="156"/>
        <v/>
      </c>
      <c r="U100" s="108" t="str">
        <f t="shared" si="157"/>
        <v/>
      </c>
      <c r="V100" s="108" t="str">
        <f t="shared" si="158"/>
        <v/>
      </c>
      <c r="W100" s="108" t="str">
        <f t="shared" si="159"/>
        <v/>
      </c>
      <c r="X100" s="108" t="str">
        <f t="shared" si="160"/>
        <v/>
      </c>
      <c r="Y100" s="108" t="str">
        <f t="shared" si="161"/>
        <v/>
      </c>
      <c r="Z100" s="108" t="str">
        <f t="shared" si="162"/>
        <v/>
      </c>
      <c r="AA100" s="108" t="str">
        <f t="shared" si="163"/>
        <v/>
      </c>
      <c r="AB100" s="108" t="str">
        <f t="shared" si="164"/>
        <v/>
      </c>
      <c r="AC100" s="108" t="str">
        <f t="shared" si="165"/>
        <v/>
      </c>
      <c r="AD100" s="108" t="str">
        <f t="shared" si="166"/>
        <v/>
      </c>
      <c r="AE100" s="108" t="str">
        <f t="shared" si="167"/>
        <v/>
      </c>
      <c r="AF100" s="108" t="str">
        <f t="shared" si="168"/>
        <v/>
      </c>
      <c r="AG100" s="108" t="str">
        <f t="shared" si="169"/>
        <v/>
      </c>
      <c r="AH100" s="108" t="str">
        <f t="shared" si="170"/>
        <v/>
      </c>
      <c r="AI100" s="108" t="str">
        <f t="shared" si="171"/>
        <v/>
      </c>
      <c r="AJ100" s="108" t="str">
        <f t="shared" si="172"/>
        <v/>
      </c>
      <c r="AK100" s="108" t="str">
        <f t="shared" si="173"/>
        <v/>
      </c>
      <c r="AL100" s="108" t="str">
        <f t="shared" si="174"/>
        <v/>
      </c>
      <c r="AM100" s="108" t="str">
        <f t="shared" si="175"/>
        <v/>
      </c>
      <c r="AN100" s="108" t="str">
        <f t="shared" si="176"/>
        <v/>
      </c>
      <c r="AO100" s="108" t="str">
        <f t="shared" si="177"/>
        <v/>
      </c>
      <c r="AP100" s="108" t="str">
        <f t="shared" si="178"/>
        <v/>
      </c>
      <c r="AQ100" s="108" t="str">
        <f t="shared" si="179"/>
        <v/>
      </c>
      <c r="AR100" s="108" t="str">
        <f t="shared" si="180"/>
        <v/>
      </c>
      <c r="AS100" s="108" t="str">
        <f t="shared" si="181"/>
        <v/>
      </c>
      <c r="AT100" s="108" t="str">
        <f t="shared" si="182"/>
        <v/>
      </c>
      <c r="AU100" s="108" t="str">
        <f t="shared" si="183"/>
        <v/>
      </c>
      <c r="AV100" s="108" t="str">
        <f t="shared" si="184"/>
        <v/>
      </c>
      <c r="AW100" s="108" t="str">
        <f t="shared" si="185"/>
        <v/>
      </c>
      <c r="AX100" s="108" t="str">
        <f t="shared" si="186"/>
        <v/>
      </c>
      <c r="AY100" s="108" t="str">
        <f t="shared" si="187"/>
        <v/>
      </c>
      <c r="AZ100" s="108" t="str">
        <f t="shared" si="188"/>
        <v/>
      </c>
      <c r="BA100" s="108" t="str">
        <f t="shared" si="189"/>
        <v/>
      </c>
      <c r="BB100" s="108" t="str">
        <f t="shared" si="190"/>
        <v/>
      </c>
      <c r="BC100" s="108" t="str">
        <f t="shared" si="191"/>
        <v/>
      </c>
      <c r="BD100" s="108" t="str">
        <f t="shared" si="192"/>
        <v/>
      </c>
      <c r="BE100" s="108" t="str">
        <f t="shared" si="193"/>
        <v/>
      </c>
      <c r="BF100" s="108" t="str">
        <f t="shared" si="194"/>
        <v/>
      </c>
      <c r="BG100" s="108" t="str">
        <f t="shared" si="195"/>
        <v/>
      </c>
      <c r="BH100" s="109" t="str">
        <f t="shared" si="196"/>
        <v/>
      </c>
    </row>
    <row r="101" spans="1:60">
      <c r="A101" s="84" t="s">
        <v>47</v>
      </c>
      <c r="B101" s="85" t="s">
        <v>64</v>
      </c>
      <c r="C101" s="117">
        <f>Project16_Start</f>
        <v>1</v>
      </c>
      <c r="D101" s="118">
        <f>Project16_Duration*'3 - Projects'!F154</f>
        <v>0</v>
      </c>
      <c r="E101" s="118">
        <f>IF(MOD(D101,1)=0.5,0.5,0)</f>
        <v>0</v>
      </c>
      <c r="F101" s="118" t="str">
        <f>IF(D101&lt;=1.5,"U","D")</f>
        <v>U</v>
      </c>
      <c r="G101" s="118">
        <f>IF(MOD(D101,1)=0.5,IF(F101="U",ROUNDUP(D101,0),ROUNDDOWN(D101,0)),ROUND(D101,0))</f>
        <v>0</v>
      </c>
      <c r="H101" s="119">
        <f t="shared" si="144"/>
        <v>0</v>
      </c>
      <c r="I101" s="106" t="str">
        <f t="shared" si="145"/>
        <v/>
      </c>
      <c r="J101" s="106" t="str">
        <f t="shared" si="146"/>
        <v/>
      </c>
      <c r="K101" s="106" t="str">
        <f t="shared" si="147"/>
        <v/>
      </c>
      <c r="L101" s="106" t="str">
        <f t="shared" si="148"/>
        <v/>
      </c>
      <c r="M101" s="106" t="str">
        <f t="shared" si="149"/>
        <v/>
      </c>
      <c r="N101" s="106" t="str">
        <f t="shared" si="150"/>
        <v/>
      </c>
      <c r="O101" s="106" t="str">
        <f t="shared" si="151"/>
        <v/>
      </c>
      <c r="P101" s="106" t="str">
        <f t="shared" si="152"/>
        <v/>
      </c>
      <c r="Q101" s="106" t="str">
        <f t="shared" si="153"/>
        <v/>
      </c>
      <c r="R101" s="106" t="str">
        <f t="shared" si="154"/>
        <v/>
      </c>
      <c r="S101" s="106" t="str">
        <f t="shared" si="155"/>
        <v/>
      </c>
      <c r="T101" s="106" t="str">
        <f t="shared" si="156"/>
        <v/>
      </c>
      <c r="U101" s="106" t="str">
        <f t="shared" si="157"/>
        <v/>
      </c>
      <c r="V101" s="106" t="str">
        <f t="shared" si="158"/>
        <v/>
      </c>
      <c r="W101" s="106" t="str">
        <f t="shared" si="159"/>
        <v/>
      </c>
      <c r="X101" s="106" t="str">
        <f t="shared" si="160"/>
        <v/>
      </c>
      <c r="Y101" s="106" t="str">
        <f t="shared" si="161"/>
        <v/>
      </c>
      <c r="Z101" s="106" t="str">
        <f t="shared" si="162"/>
        <v/>
      </c>
      <c r="AA101" s="106" t="str">
        <f t="shared" si="163"/>
        <v/>
      </c>
      <c r="AB101" s="106" t="str">
        <f t="shared" si="164"/>
        <v/>
      </c>
      <c r="AC101" s="106" t="str">
        <f t="shared" si="165"/>
        <v/>
      </c>
      <c r="AD101" s="106" t="str">
        <f t="shared" si="166"/>
        <v/>
      </c>
      <c r="AE101" s="106" t="str">
        <f t="shared" si="167"/>
        <v/>
      </c>
      <c r="AF101" s="106" t="str">
        <f t="shared" si="168"/>
        <v/>
      </c>
      <c r="AG101" s="106" t="str">
        <f t="shared" si="169"/>
        <v/>
      </c>
      <c r="AH101" s="106" t="str">
        <f t="shared" si="170"/>
        <v/>
      </c>
      <c r="AI101" s="106" t="str">
        <f t="shared" si="171"/>
        <v/>
      </c>
      <c r="AJ101" s="106" t="str">
        <f t="shared" si="172"/>
        <v/>
      </c>
      <c r="AK101" s="106" t="str">
        <f t="shared" si="173"/>
        <v/>
      </c>
      <c r="AL101" s="106" t="str">
        <f t="shared" si="174"/>
        <v/>
      </c>
      <c r="AM101" s="106" t="str">
        <f t="shared" si="175"/>
        <v/>
      </c>
      <c r="AN101" s="106" t="str">
        <f t="shared" si="176"/>
        <v/>
      </c>
      <c r="AO101" s="106" t="str">
        <f t="shared" si="177"/>
        <v/>
      </c>
      <c r="AP101" s="106" t="str">
        <f t="shared" si="178"/>
        <v/>
      </c>
      <c r="AQ101" s="106" t="str">
        <f t="shared" si="179"/>
        <v/>
      </c>
      <c r="AR101" s="106" t="str">
        <f t="shared" si="180"/>
        <v/>
      </c>
      <c r="AS101" s="106" t="str">
        <f t="shared" si="181"/>
        <v/>
      </c>
      <c r="AT101" s="106" t="str">
        <f t="shared" si="182"/>
        <v/>
      </c>
      <c r="AU101" s="106" t="str">
        <f t="shared" si="183"/>
        <v/>
      </c>
      <c r="AV101" s="106" t="str">
        <f t="shared" si="184"/>
        <v/>
      </c>
      <c r="AW101" s="106" t="str">
        <f t="shared" si="185"/>
        <v/>
      </c>
      <c r="AX101" s="106" t="str">
        <f t="shared" si="186"/>
        <v/>
      </c>
      <c r="AY101" s="106" t="str">
        <f t="shared" si="187"/>
        <v/>
      </c>
      <c r="AZ101" s="106" t="str">
        <f t="shared" si="188"/>
        <v/>
      </c>
      <c r="BA101" s="106" t="str">
        <f t="shared" si="189"/>
        <v/>
      </c>
      <c r="BB101" s="106" t="str">
        <f t="shared" si="190"/>
        <v/>
      </c>
      <c r="BC101" s="106" t="str">
        <f t="shared" si="191"/>
        <v/>
      </c>
      <c r="BD101" s="106" t="str">
        <f t="shared" si="192"/>
        <v/>
      </c>
      <c r="BE101" s="106" t="str">
        <f t="shared" si="193"/>
        <v/>
      </c>
      <c r="BF101" s="106" t="str">
        <f t="shared" si="194"/>
        <v/>
      </c>
      <c r="BG101" s="106" t="str">
        <f t="shared" si="195"/>
        <v/>
      </c>
      <c r="BH101" s="107" t="str">
        <f t="shared" si="196"/>
        <v/>
      </c>
    </row>
    <row r="102" spans="1:60">
      <c r="A102" s="84"/>
      <c r="B102" s="85" t="s">
        <v>65</v>
      </c>
      <c r="C102" s="113">
        <f>H101+1</f>
        <v>1</v>
      </c>
      <c r="D102" s="115">
        <f>Project16_Duration*'3 - Projects'!F155</f>
        <v>0</v>
      </c>
      <c r="E102" s="115">
        <f>IF(MOD(D102,1)=0.5,0.5,0)+E101</f>
        <v>0</v>
      </c>
      <c r="F102" s="115" t="str">
        <f>IF(E102=E101,F101,IF(F101="U","D","U"))</f>
        <v>U</v>
      </c>
      <c r="G102" s="115">
        <f t="shared" ref="G102:G105" si="203">IF(MOD(D102,1)=0.5,IF(F102="U",ROUNDUP(D102,0),ROUNDDOWN(D102,0)),ROUND(D102,0))</f>
        <v>0</v>
      </c>
      <c r="H102" s="111">
        <f t="shared" si="144"/>
        <v>0</v>
      </c>
      <c r="I102" s="106" t="str">
        <f t="shared" si="145"/>
        <v/>
      </c>
      <c r="J102" s="106" t="str">
        <f t="shared" si="146"/>
        <v/>
      </c>
      <c r="K102" s="106" t="str">
        <f t="shared" si="147"/>
        <v/>
      </c>
      <c r="L102" s="106" t="str">
        <f t="shared" si="148"/>
        <v/>
      </c>
      <c r="M102" s="106" t="str">
        <f t="shared" si="149"/>
        <v/>
      </c>
      <c r="N102" s="106" t="str">
        <f t="shared" si="150"/>
        <v/>
      </c>
      <c r="O102" s="106" t="str">
        <f t="shared" si="151"/>
        <v/>
      </c>
      <c r="P102" s="106" t="str">
        <f t="shared" si="152"/>
        <v/>
      </c>
      <c r="Q102" s="106" t="str">
        <f t="shared" si="153"/>
        <v/>
      </c>
      <c r="R102" s="106" t="str">
        <f t="shared" si="154"/>
        <v/>
      </c>
      <c r="S102" s="106" t="str">
        <f t="shared" si="155"/>
        <v/>
      </c>
      <c r="T102" s="106" t="str">
        <f t="shared" si="156"/>
        <v/>
      </c>
      <c r="U102" s="106" t="str">
        <f t="shared" si="157"/>
        <v/>
      </c>
      <c r="V102" s="106" t="str">
        <f t="shared" si="158"/>
        <v/>
      </c>
      <c r="W102" s="106" t="str">
        <f t="shared" si="159"/>
        <v/>
      </c>
      <c r="X102" s="106" t="str">
        <f t="shared" si="160"/>
        <v/>
      </c>
      <c r="Y102" s="106" t="str">
        <f t="shared" si="161"/>
        <v/>
      </c>
      <c r="Z102" s="106" t="str">
        <f t="shared" si="162"/>
        <v/>
      </c>
      <c r="AA102" s="106" t="str">
        <f t="shared" si="163"/>
        <v/>
      </c>
      <c r="AB102" s="106" t="str">
        <f t="shared" si="164"/>
        <v/>
      </c>
      <c r="AC102" s="106" t="str">
        <f t="shared" si="165"/>
        <v/>
      </c>
      <c r="AD102" s="106" t="str">
        <f t="shared" si="166"/>
        <v/>
      </c>
      <c r="AE102" s="106" t="str">
        <f t="shared" si="167"/>
        <v/>
      </c>
      <c r="AF102" s="106" t="str">
        <f t="shared" si="168"/>
        <v/>
      </c>
      <c r="AG102" s="106" t="str">
        <f t="shared" si="169"/>
        <v/>
      </c>
      <c r="AH102" s="106" t="str">
        <f t="shared" si="170"/>
        <v/>
      </c>
      <c r="AI102" s="106" t="str">
        <f t="shared" si="171"/>
        <v/>
      </c>
      <c r="AJ102" s="106" t="str">
        <f t="shared" si="172"/>
        <v/>
      </c>
      <c r="AK102" s="106" t="str">
        <f t="shared" si="173"/>
        <v/>
      </c>
      <c r="AL102" s="106" t="str">
        <f t="shared" si="174"/>
        <v/>
      </c>
      <c r="AM102" s="106" t="str">
        <f t="shared" si="175"/>
        <v/>
      </c>
      <c r="AN102" s="106" t="str">
        <f t="shared" si="176"/>
        <v/>
      </c>
      <c r="AO102" s="106" t="str">
        <f t="shared" si="177"/>
        <v/>
      </c>
      <c r="AP102" s="106" t="str">
        <f t="shared" si="178"/>
        <v/>
      </c>
      <c r="AQ102" s="106" t="str">
        <f t="shared" si="179"/>
        <v/>
      </c>
      <c r="AR102" s="106" t="str">
        <f t="shared" si="180"/>
        <v/>
      </c>
      <c r="AS102" s="106" t="str">
        <f t="shared" si="181"/>
        <v/>
      </c>
      <c r="AT102" s="106" t="str">
        <f t="shared" si="182"/>
        <v/>
      </c>
      <c r="AU102" s="106" t="str">
        <f t="shared" si="183"/>
        <v/>
      </c>
      <c r="AV102" s="106" t="str">
        <f t="shared" si="184"/>
        <v/>
      </c>
      <c r="AW102" s="106" t="str">
        <f t="shared" si="185"/>
        <v/>
      </c>
      <c r="AX102" s="106" t="str">
        <f t="shared" si="186"/>
        <v/>
      </c>
      <c r="AY102" s="106" t="str">
        <f t="shared" si="187"/>
        <v/>
      </c>
      <c r="AZ102" s="106" t="str">
        <f t="shared" si="188"/>
        <v/>
      </c>
      <c r="BA102" s="106" t="str">
        <f t="shared" si="189"/>
        <v/>
      </c>
      <c r="BB102" s="106" t="str">
        <f t="shared" si="190"/>
        <v/>
      </c>
      <c r="BC102" s="106" t="str">
        <f t="shared" si="191"/>
        <v/>
      </c>
      <c r="BD102" s="106" t="str">
        <f t="shared" si="192"/>
        <v/>
      </c>
      <c r="BE102" s="106" t="str">
        <f t="shared" si="193"/>
        <v/>
      </c>
      <c r="BF102" s="106" t="str">
        <f t="shared" si="194"/>
        <v/>
      </c>
      <c r="BG102" s="106" t="str">
        <f t="shared" si="195"/>
        <v/>
      </c>
      <c r="BH102" s="107" t="str">
        <f t="shared" si="196"/>
        <v/>
      </c>
    </row>
    <row r="103" spans="1:60">
      <c r="A103" s="84"/>
      <c r="B103" s="85" t="s">
        <v>70</v>
      </c>
      <c r="C103" s="113">
        <f>H102+1</f>
        <v>1</v>
      </c>
      <c r="D103" s="115">
        <f>Project16_Duration*'3 - Projects'!F156</f>
        <v>0</v>
      </c>
      <c r="E103" s="115">
        <f t="shared" ref="E103:E105" si="204">IF(MOD(D103,1)=0.5,0.5,0)+E102</f>
        <v>0</v>
      </c>
      <c r="F103" s="115" t="str">
        <f t="shared" ref="F103:F105" si="205">IF(E103=E102,F102,IF(F102="U","D","U"))</f>
        <v>U</v>
      </c>
      <c r="G103" s="115">
        <f t="shared" si="203"/>
        <v>0</v>
      </c>
      <c r="H103" s="111">
        <f t="shared" si="144"/>
        <v>0</v>
      </c>
      <c r="I103" s="106" t="str">
        <f t="shared" si="145"/>
        <v/>
      </c>
      <c r="J103" s="106" t="str">
        <f t="shared" si="146"/>
        <v/>
      </c>
      <c r="K103" s="106" t="str">
        <f t="shared" si="147"/>
        <v/>
      </c>
      <c r="L103" s="106" t="str">
        <f t="shared" si="148"/>
        <v/>
      </c>
      <c r="M103" s="106" t="str">
        <f t="shared" si="149"/>
        <v/>
      </c>
      <c r="N103" s="106" t="str">
        <f t="shared" si="150"/>
        <v/>
      </c>
      <c r="O103" s="106" t="str">
        <f t="shared" si="151"/>
        <v/>
      </c>
      <c r="P103" s="106" t="str">
        <f t="shared" si="152"/>
        <v/>
      </c>
      <c r="Q103" s="106" t="str">
        <f t="shared" si="153"/>
        <v/>
      </c>
      <c r="R103" s="106" t="str">
        <f t="shared" si="154"/>
        <v/>
      </c>
      <c r="S103" s="106" t="str">
        <f t="shared" si="155"/>
        <v/>
      </c>
      <c r="T103" s="106" t="str">
        <f t="shared" si="156"/>
        <v/>
      </c>
      <c r="U103" s="106" t="str">
        <f t="shared" si="157"/>
        <v/>
      </c>
      <c r="V103" s="106" t="str">
        <f t="shared" si="158"/>
        <v/>
      </c>
      <c r="W103" s="106" t="str">
        <f t="shared" si="159"/>
        <v/>
      </c>
      <c r="X103" s="106" t="str">
        <f t="shared" si="160"/>
        <v/>
      </c>
      <c r="Y103" s="106" t="str">
        <f t="shared" si="161"/>
        <v/>
      </c>
      <c r="Z103" s="106" t="str">
        <f t="shared" si="162"/>
        <v/>
      </c>
      <c r="AA103" s="106" t="str">
        <f t="shared" si="163"/>
        <v/>
      </c>
      <c r="AB103" s="106" t="str">
        <f t="shared" si="164"/>
        <v/>
      </c>
      <c r="AC103" s="106" t="str">
        <f t="shared" si="165"/>
        <v/>
      </c>
      <c r="AD103" s="106" t="str">
        <f t="shared" si="166"/>
        <v/>
      </c>
      <c r="AE103" s="106" t="str">
        <f t="shared" si="167"/>
        <v/>
      </c>
      <c r="AF103" s="106" t="str">
        <f t="shared" si="168"/>
        <v/>
      </c>
      <c r="AG103" s="106" t="str">
        <f t="shared" si="169"/>
        <v/>
      </c>
      <c r="AH103" s="106" t="str">
        <f t="shared" si="170"/>
        <v/>
      </c>
      <c r="AI103" s="106" t="str">
        <f t="shared" si="171"/>
        <v/>
      </c>
      <c r="AJ103" s="106" t="str">
        <f t="shared" si="172"/>
        <v/>
      </c>
      <c r="AK103" s="106" t="str">
        <f t="shared" si="173"/>
        <v/>
      </c>
      <c r="AL103" s="106" t="str">
        <f t="shared" si="174"/>
        <v/>
      </c>
      <c r="AM103" s="106" t="str">
        <f t="shared" si="175"/>
        <v/>
      </c>
      <c r="AN103" s="106" t="str">
        <f t="shared" si="176"/>
        <v/>
      </c>
      <c r="AO103" s="106" t="str">
        <f t="shared" si="177"/>
        <v/>
      </c>
      <c r="AP103" s="106" t="str">
        <f t="shared" si="178"/>
        <v/>
      </c>
      <c r="AQ103" s="106" t="str">
        <f t="shared" si="179"/>
        <v/>
      </c>
      <c r="AR103" s="106" t="str">
        <f t="shared" si="180"/>
        <v/>
      </c>
      <c r="AS103" s="106" t="str">
        <f t="shared" si="181"/>
        <v/>
      </c>
      <c r="AT103" s="106" t="str">
        <f t="shared" si="182"/>
        <v/>
      </c>
      <c r="AU103" s="106" t="str">
        <f t="shared" si="183"/>
        <v/>
      </c>
      <c r="AV103" s="106" t="str">
        <f t="shared" si="184"/>
        <v/>
      </c>
      <c r="AW103" s="106" t="str">
        <f t="shared" si="185"/>
        <v/>
      </c>
      <c r="AX103" s="106" t="str">
        <f t="shared" si="186"/>
        <v/>
      </c>
      <c r="AY103" s="106" t="str">
        <f t="shared" si="187"/>
        <v/>
      </c>
      <c r="AZ103" s="106" t="str">
        <f t="shared" si="188"/>
        <v/>
      </c>
      <c r="BA103" s="106" t="str">
        <f t="shared" si="189"/>
        <v/>
      </c>
      <c r="BB103" s="106" t="str">
        <f t="shared" si="190"/>
        <v/>
      </c>
      <c r="BC103" s="106" t="str">
        <f t="shared" si="191"/>
        <v/>
      </c>
      <c r="BD103" s="106" t="str">
        <f t="shared" si="192"/>
        <v/>
      </c>
      <c r="BE103" s="106" t="str">
        <f t="shared" si="193"/>
        <v/>
      </c>
      <c r="BF103" s="106" t="str">
        <f t="shared" si="194"/>
        <v/>
      </c>
      <c r="BG103" s="106" t="str">
        <f t="shared" si="195"/>
        <v/>
      </c>
      <c r="BH103" s="107" t="str">
        <f t="shared" si="196"/>
        <v/>
      </c>
    </row>
    <row r="104" spans="1:60">
      <c r="A104" s="84"/>
      <c r="B104" s="85" t="s">
        <v>71</v>
      </c>
      <c r="C104" s="113">
        <f>H103+1</f>
        <v>1</v>
      </c>
      <c r="D104" s="115">
        <f>Project16_Duration*'3 - Projects'!F157</f>
        <v>0</v>
      </c>
      <c r="E104" s="115">
        <f t="shared" si="204"/>
        <v>0</v>
      </c>
      <c r="F104" s="115" t="str">
        <f t="shared" si="205"/>
        <v>U</v>
      </c>
      <c r="G104" s="115">
        <f t="shared" si="203"/>
        <v>0</v>
      </c>
      <c r="H104" s="111">
        <f t="shared" si="144"/>
        <v>0</v>
      </c>
      <c r="I104" s="106" t="str">
        <f t="shared" si="145"/>
        <v/>
      </c>
      <c r="J104" s="106" t="str">
        <f t="shared" si="146"/>
        <v/>
      </c>
      <c r="K104" s="106" t="str">
        <f t="shared" si="147"/>
        <v/>
      </c>
      <c r="L104" s="106" t="str">
        <f t="shared" si="148"/>
        <v/>
      </c>
      <c r="M104" s="106" t="str">
        <f t="shared" si="149"/>
        <v/>
      </c>
      <c r="N104" s="106" t="str">
        <f t="shared" si="150"/>
        <v/>
      </c>
      <c r="O104" s="106" t="str">
        <f t="shared" si="151"/>
        <v/>
      </c>
      <c r="P104" s="106" t="str">
        <f t="shared" si="152"/>
        <v/>
      </c>
      <c r="Q104" s="106" t="str">
        <f t="shared" si="153"/>
        <v/>
      </c>
      <c r="R104" s="106" t="str">
        <f t="shared" si="154"/>
        <v/>
      </c>
      <c r="S104" s="106" t="str">
        <f t="shared" si="155"/>
        <v/>
      </c>
      <c r="T104" s="106" t="str">
        <f t="shared" si="156"/>
        <v/>
      </c>
      <c r="U104" s="106" t="str">
        <f t="shared" si="157"/>
        <v/>
      </c>
      <c r="V104" s="106" t="str">
        <f t="shared" si="158"/>
        <v/>
      </c>
      <c r="W104" s="106" t="str">
        <f t="shared" si="159"/>
        <v/>
      </c>
      <c r="X104" s="106" t="str">
        <f t="shared" si="160"/>
        <v/>
      </c>
      <c r="Y104" s="106" t="str">
        <f t="shared" si="161"/>
        <v/>
      </c>
      <c r="Z104" s="106" t="str">
        <f t="shared" si="162"/>
        <v/>
      </c>
      <c r="AA104" s="106" t="str">
        <f t="shared" si="163"/>
        <v/>
      </c>
      <c r="AB104" s="106" t="str">
        <f t="shared" si="164"/>
        <v/>
      </c>
      <c r="AC104" s="106" t="str">
        <f t="shared" si="165"/>
        <v/>
      </c>
      <c r="AD104" s="106" t="str">
        <f t="shared" si="166"/>
        <v/>
      </c>
      <c r="AE104" s="106" t="str">
        <f t="shared" si="167"/>
        <v/>
      </c>
      <c r="AF104" s="106" t="str">
        <f t="shared" si="168"/>
        <v/>
      </c>
      <c r="AG104" s="106" t="str">
        <f t="shared" si="169"/>
        <v/>
      </c>
      <c r="AH104" s="106" t="str">
        <f t="shared" si="170"/>
        <v/>
      </c>
      <c r="AI104" s="106" t="str">
        <f t="shared" si="171"/>
        <v/>
      </c>
      <c r="AJ104" s="106" t="str">
        <f t="shared" si="172"/>
        <v/>
      </c>
      <c r="AK104" s="106" t="str">
        <f t="shared" si="173"/>
        <v/>
      </c>
      <c r="AL104" s="106" t="str">
        <f t="shared" si="174"/>
        <v/>
      </c>
      <c r="AM104" s="106" t="str">
        <f t="shared" si="175"/>
        <v/>
      </c>
      <c r="AN104" s="106" t="str">
        <f t="shared" si="176"/>
        <v/>
      </c>
      <c r="AO104" s="106" t="str">
        <f t="shared" si="177"/>
        <v/>
      </c>
      <c r="AP104" s="106" t="str">
        <f t="shared" si="178"/>
        <v/>
      </c>
      <c r="AQ104" s="106" t="str">
        <f t="shared" si="179"/>
        <v/>
      </c>
      <c r="AR104" s="106" t="str">
        <f t="shared" si="180"/>
        <v/>
      </c>
      <c r="AS104" s="106" t="str">
        <f t="shared" si="181"/>
        <v/>
      </c>
      <c r="AT104" s="106" t="str">
        <f t="shared" si="182"/>
        <v/>
      </c>
      <c r="AU104" s="106" t="str">
        <f t="shared" si="183"/>
        <v/>
      </c>
      <c r="AV104" s="106" t="str">
        <f t="shared" si="184"/>
        <v/>
      </c>
      <c r="AW104" s="106" t="str">
        <f t="shared" si="185"/>
        <v/>
      </c>
      <c r="AX104" s="106" t="str">
        <f t="shared" si="186"/>
        <v/>
      </c>
      <c r="AY104" s="106" t="str">
        <f t="shared" si="187"/>
        <v/>
      </c>
      <c r="AZ104" s="106" t="str">
        <f t="shared" si="188"/>
        <v/>
      </c>
      <c r="BA104" s="106" t="str">
        <f t="shared" si="189"/>
        <v/>
      </c>
      <c r="BB104" s="106" t="str">
        <f t="shared" si="190"/>
        <v/>
      </c>
      <c r="BC104" s="106" t="str">
        <f t="shared" si="191"/>
        <v/>
      </c>
      <c r="BD104" s="106" t="str">
        <f t="shared" si="192"/>
        <v/>
      </c>
      <c r="BE104" s="106" t="str">
        <f t="shared" si="193"/>
        <v/>
      </c>
      <c r="BF104" s="106" t="str">
        <f t="shared" si="194"/>
        <v/>
      </c>
      <c r="BG104" s="106" t="str">
        <f t="shared" si="195"/>
        <v/>
      </c>
      <c r="BH104" s="107" t="str">
        <f t="shared" si="196"/>
        <v/>
      </c>
    </row>
    <row r="105" spans="1:60">
      <c r="A105" s="87"/>
      <c r="B105" s="88" t="s">
        <v>72</v>
      </c>
      <c r="C105" s="114">
        <f>H104+1</f>
        <v>1</v>
      </c>
      <c r="D105" s="116">
        <f>Project16_Duration*'3 - Projects'!F158</f>
        <v>0</v>
      </c>
      <c r="E105" s="116">
        <f t="shared" si="204"/>
        <v>0</v>
      </c>
      <c r="F105" s="116" t="str">
        <f t="shared" si="205"/>
        <v>U</v>
      </c>
      <c r="G105" s="116">
        <f t="shared" si="203"/>
        <v>0</v>
      </c>
      <c r="H105" s="112">
        <f t="shared" si="144"/>
        <v>0</v>
      </c>
      <c r="I105" s="108" t="str">
        <f t="shared" si="145"/>
        <v/>
      </c>
      <c r="J105" s="108" t="str">
        <f t="shared" si="146"/>
        <v/>
      </c>
      <c r="K105" s="108" t="str">
        <f t="shared" si="147"/>
        <v/>
      </c>
      <c r="L105" s="108" t="str">
        <f t="shared" si="148"/>
        <v/>
      </c>
      <c r="M105" s="108" t="str">
        <f t="shared" si="149"/>
        <v/>
      </c>
      <c r="N105" s="108" t="str">
        <f t="shared" si="150"/>
        <v/>
      </c>
      <c r="O105" s="108" t="str">
        <f t="shared" si="151"/>
        <v/>
      </c>
      <c r="P105" s="108" t="str">
        <f t="shared" si="152"/>
        <v/>
      </c>
      <c r="Q105" s="108" t="str">
        <f t="shared" si="153"/>
        <v/>
      </c>
      <c r="R105" s="108" t="str">
        <f t="shared" si="154"/>
        <v/>
      </c>
      <c r="S105" s="108" t="str">
        <f t="shared" si="155"/>
        <v/>
      </c>
      <c r="T105" s="108" t="str">
        <f t="shared" si="156"/>
        <v/>
      </c>
      <c r="U105" s="108" t="str">
        <f t="shared" si="157"/>
        <v/>
      </c>
      <c r="V105" s="108" t="str">
        <f t="shared" si="158"/>
        <v/>
      </c>
      <c r="W105" s="108" t="str">
        <f t="shared" si="159"/>
        <v/>
      </c>
      <c r="X105" s="108" t="str">
        <f t="shared" si="160"/>
        <v/>
      </c>
      <c r="Y105" s="108" t="str">
        <f t="shared" si="161"/>
        <v/>
      </c>
      <c r="Z105" s="108" t="str">
        <f t="shared" si="162"/>
        <v/>
      </c>
      <c r="AA105" s="108" t="str">
        <f t="shared" si="163"/>
        <v/>
      </c>
      <c r="AB105" s="108" t="str">
        <f t="shared" si="164"/>
        <v/>
      </c>
      <c r="AC105" s="108" t="str">
        <f t="shared" si="165"/>
        <v/>
      </c>
      <c r="AD105" s="108" t="str">
        <f t="shared" si="166"/>
        <v/>
      </c>
      <c r="AE105" s="108" t="str">
        <f t="shared" si="167"/>
        <v/>
      </c>
      <c r="AF105" s="108" t="str">
        <f t="shared" si="168"/>
        <v/>
      </c>
      <c r="AG105" s="108" t="str">
        <f t="shared" si="169"/>
        <v/>
      </c>
      <c r="AH105" s="108" t="str">
        <f t="shared" si="170"/>
        <v/>
      </c>
      <c r="AI105" s="108" t="str">
        <f t="shared" si="171"/>
        <v/>
      </c>
      <c r="AJ105" s="108" t="str">
        <f t="shared" si="172"/>
        <v/>
      </c>
      <c r="AK105" s="108" t="str">
        <f t="shared" si="173"/>
        <v/>
      </c>
      <c r="AL105" s="108" t="str">
        <f t="shared" si="174"/>
        <v/>
      </c>
      <c r="AM105" s="108" t="str">
        <f t="shared" si="175"/>
        <v/>
      </c>
      <c r="AN105" s="108" t="str">
        <f t="shared" si="176"/>
        <v/>
      </c>
      <c r="AO105" s="108" t="str">
        <f t="shared" si="177"/>
        <v/>
      </c>
      <c r="AP105" s="108" t="str">
        <f t="shared" si="178"/>
        <v/>
      </c>
      <c r="AQ105" s="108" t="str">
        <f t="shared" si="179"/>
        <v/>
      </c>
      <c r="AR105" s="108" t="str">
        <f t="shared" si="180"/>
        <v/>
      </c>
      <c r="AS105" s="108" t="str">
        <f t="shared" si="181"/>
        <v/>
      </c>
      <c r="AT105" s="108" t="str">
        <f t="shared" si="182"/>
        <v/>
      </c>
      <c r="AU105" s="108" t="str">
        <f t="shared" si="183"/>
        <v/>
      </c>
      <c r="AV105" s="108" t="str">
        <f t="shared" si="184"/>
        <v/>
      </c>
      <c r="AW105" s="108" t="str">
        <f t="shared" si="185"/>
        <v/>
      </c>
      <c r="AX105" s="108" t="str">
        <f t="shared" si="186"/>
        <v/>
      </c>
      <c r="AY105" s="108" t="str">
        <f t="shared" si="187"/>
        <v/>
      </c>
      <c r="AZ105" s="108" t="str">
        <f t="shared" si="188"/>
        <v/>
      </c>
      <c r="BA105" s="108" t="str">
        <f t="shared" si="189"/>
        <v/>
      </c>
      <c r="BB105" s="108" t="str">
        <f t="shared" si="190"/>
        <v/>
      </c>
      <c r="BC105" s="108" t="str">
        <f t="shared" si="191"/>
        <v/>
      </c>
      <c r="BD105" s="108" t="str">
        <f t="shared" si="192"/>
        <v/>
      </c>
      <c r="BE105" s="108" t="str">
        <f t="shared" si="193"/>
        <v/>
      </c>
      <c r="BF105" s="108" t="str">
        <f t="shared" si="194"/>
        <v/>
      </c>
      <c r="BG105" s="108" t="str">
        <f t="shared" si="195"/>
        <v/>
      </c>
      <c r="BH105" s="109" t="str">
        <f t="shared" si="196"/>
        <v/>
      </c>
    </row>
    <row r="106" spans="1:60">
      <c r="A106" s="84" t="s">
        <v>48</v>
      </c>
      <c r="B106" s="85" t="s">
        <v>64</v>
      </c>
      <c r="C106" s="117">
        <f>Project17_Start</f>
        <v>1</v>
      </c>
      <c r="D106" s="118">
        <f>Project17_Duration*'3 - Projects'!F164</f>
        <v>0</v>
      </c>
      <c r="E106" s="118">
        <f>IF(MOD(D106,1)=0.5,0.5,0)</f>
        <v>0</v>
      </c>
      <c r="F106" s="118" t="str">
        <f>IF(D106&lt;=1.5,"U","D")</f>
        <v>U</v>
      </c>
      <c r="G106" s="118">
        <f>IF(MOD(D106,1)=0.5,IF(F106="U",ROUNDUP(D106,0),ROUNDDOWN(D106,0)),ROUND(D106,0))</f>
        <v>0</v>
      </c>
      <c r="H106" s="119">
        <f t="shared" si="144"/>
        <v>0</v>
      </c>
      <c r="I106" s="106" t="str">
        <f t="shared" si="145"/>
        <v/>
      </c>
      <c r="J106" s="106" t="str">
        <f t="shared" si="146"/>
        <v/>
      </c>
      <c r="K106" s="106" t="str">
        <f t="shared" si="147"/>
        <v/>
      </c>
      <c r="L106" s="106" t="str">
        <f t="shared" si="148"/>
        <v/>
      </c>
      <c r="M106" s="106" t="str">
        <f t="shared" si="149"/>
        <v/>
      </c>
      <c r="N106" s="106" t="str">
        <f t="shared" si="150"/>
        <v/>
      </c>
      <c r="O106" s="106" t="str">
        <f t="shared" si="151"/>
        <v/>
      </c>
      <c r="P106" s="106" t="str">
        <f t="shared" si="152"/>
        <v/>
      </c>
      <c r="Q106" s="106" t="str">
        <f t="shared" si="153"/>
        <v/>
      </c>
      <c r="R106" s="106" t="str">
        <f t="shared" si="154"/>
        <v/>
      </c>
      <c r="S106" s="106" t="str">
        <f t="shared" si="155"/>
        <v/>
      </c>
      <c r="T106" s="106" t="str">
        <f t="shared" si="156"/>
        <v/>
      </c>
      <c r="U106" s="106" t="str">
        <f t="shared" si="157"/>
        <v/>
      </c>
      <c r="V106" s="106" t="str">
        <f t="shared" si="158"/>
        <v/>
      </c>
      <c r="W106" s="106" t="str">
        <f t="shared" si="159"/>
        <v/>
      </c>
      <c r="X106" s="106" t="str">
        <f t="shared" si="160"/>
        <v/>
      </c>
      <c r="Y106" s="106" t="str">
        <f t="shared" si="161"/>
        <v/>
      </c>
      <c r="Z106" s="106" t="str">
        <f t="shared" si="162"/>
        <v/>
      </c>
      <c r="AA106" s="106" t="str">
        <f t="shared" si="163"/>
        <v/>
      </c>
      <c r="AB106" s="106" t="str">
        <f t="shared" si="164"/>
        <v/>
      </c>
      <c r="AC106" s="106" t="str">
        <f t="shared" si="165"/>
        <v/>
      </c>
      <c r="AD106" s="106" t="str">
        <f t="shared" si="166"/>
        <v/>
      </c>
      <c r="AE106" s="106" t="str">
        <f t="shared" si="167"/>
        <v/>
      </c>
      <c r="AF106" s="106" t="str">
        <f t="shared" si="168"/>
        <v/>
      </c>
      <c r="AG106" s="106" t="str">
        <f t="shared" si="169"/>
        <v/>
      </c>
      <c r="AH106" s="106" t="str">
        <f t="shared" si="170"/>
        <v/>
      </c>
      <c r="AI106" s="106" t="str">
        <f t="shared" si="171"/>
        <v/>
      </c>
      <c r="AJ106" s="106" t="str">
        <f t="shared" si="172"/>
        <v/>
      </c>
      <c r="AK106" s="106" t="str">
        <f t="shared" si="173"/>
        <v/>
      </c>
      <c r="AL106" s="106" t="str">
        <f t="shared" si="174"/>
        <v/>
      </c>
      <c r="AM106" s="106" t="str">
        <f t="shared" si="175"/>
        <v/>
      </c>
      <c r="AN106" s="106" t="str">
        <f t="shared" si="176"/>
        <v/>
      </c>
      <c r="AO106" s="106" t="str">
        <f t="shared" si="177"/>
        <v/>
      </c>
      <c r="AP106" s="106" t="str">
        <f t="shared" si="178"/>
        <v/>
      </c>
      <c r="AQ106" s="106" t="str">
        <f t="shared" si="179"/>
        <v/>
      </c>
      <c r="AR106" s="106" t="str">
        <f t="shared" si="180"/>
        <v/>
      </c>
      <c r="AS106" s="106" t="str">
        <f t="shared" si="181"/>
        <v/>
      </c>
      <c r="AT106" s="106" t="str">
        <f t="shared" si="182"/>
        <v/>
      </c>
      <c r="AU106" s="106" t="str">
        <f t="shared" si="183"/>
        <v/>
      </c>
      <c r="AV106" s="106" t="str">
        <f t="shared" si="184"/>
        <v/>
      </c>
      <c r="AW106" s="106" t="str">
        <f t="shared" si="185"/>
        <v/>
      </c>
      <c r="AX106" s="106" t="str">
        <f t="shared" si="186"/>
        <v/>
      </c>
      <c r="AY106" s="106" t="str">
        <f t="shared" si="187"/>
        <v/>
      </c>
      <c r="AZ106" s="106" t="str">
        <f t="shared" si="188"/>
        <v/>
      </c>
      <c r="BA106" s="106" t="str">
        <f t="shared" si="189"/>
        <v/>
      </c>
      <c r="BB106" s="106" t="str">
        <f t="shared" si="190"/>
        <v/>
      </c>
      <c r="BC106" s="106" t="str">
        <f t="shared" si="191"/>
        <v/>
      </c>
      <c r="BD106" s="106" t="str">
        <f t="shared" si="192"/>
        <v/>
      </c>
      <c r="BE106" s="106" t="str">
        <f t="shared" si="193"/>
        <v/>
      </c>
      <c r="BF106" s="106" t="str">
        <f t="shared" si="194"/>
        <v/>
      </c>
      <c r="BG106" s="106" t="str">
        <f t="shared" si="195"/>
        <v/>
      </c>
      <c r="BH106" s="107" t="str">
        <f t="shared" si="196"/>
        <v/>
      </c>
    </row>
    <row r="107" spans="1:60">
      <c r="A107" s="84"/>
      <c r="B107" s="85" t="s">
        <v>65</v>
      </c>
      <c r="C107" s="113">
        <f>H106+1</f>
        <v>1</v>
      </c>
      <c r="D107" s="115">
        <f>Project17_Duration*'3 - Projects'!F165</f>
        <v>0</v>
      </c>
      <c r="E107" s="115">
        <f>IF(MOD(D107,1)=0.5,0.5,0)+E106</f>
        <v>0</v>
      </c>
      <c r="F107" s="115" t="str">
        <f>IF(E107=E106,F106,IF(F106="U","D","U"))</f>
        <v>U</v>
      </c>
      <c r="G107" s="115">
        <f t="shared" ref="G107:G110" si="206">IF(MOD(D107,1)=0.5,IF(F107="U",ROUNDUP(D107,0),ROUNDDOWN(D107,0)),ROUND(D107,0))</f>
        <v>0</v>
      </c>
      <c r="H107" s="111">
        <f t="shared" si="144"/>
        <v>0</v>
      </c>
      <c r="I107" s="106" t="str">
        <f t="shared" si="145"/>
        <v/>
      </c>
      <c r="J107" s="106" t="str">
        <f t="shared" si="146"/>
        <v/>
      </c>
      <c r="K107" s="106" t="str">
        <f t="shared" si="147"/>
        <v/>
      </c>
      <c r="L107" s="106" t="str">
        <f t="shared" si="148"/>
        <v/>
      </c>
      <c r="M107" s="106" t="str">
        <f t="shared" si="149"/>
        <v/>
      </c>
      <c r="N107" s="106" t="str">
        <f t="shared" si="150"/>
        <v/>
      </c>
      <c r="O107" s="106" t="str">
        <f t="shared" si="151"/>
        <v/>
      </c>
      <c r="P107" s="106" t="str">
        <f t="shared" si="152"/>
        <v/>
      </c>
      <c r="Q107" s="106" t="str">
        <f t="shared" si="153"/>
        <v/>
      </c>
      <c r="R107" s="106" t="str">
        <f t="shared" si="154"/>
        <v/>
      </c>
      <c r="S107" s="106" t="str">
        <f t="shared" si="155"/>
        <v/>
      </c>
      <c r="T107" s="106" t="str">
        <f t="shared" si="156"/>
        <v/>
      </c>
      <c r="U107" s="106" t="str">
        <f t="shared" si="157"/>
        <v/>
      </c>
      <c r="V107" s="106" t="str">
        <f t="shared" si="158"/>
        <v/>
      </c>
      <c r="W107" s="106" t="str">
        <f t="shared" si="159"/>
        <v/>
      </c>
      <c r="X107" s="106" t="str">
        <f t="shared" si="160"/>
        <v/>
      </c>
      <c r="Y107" s="106" t="str">
        <f t="shared" si="161"/>
        <v/>
      </c>
      <c r="Z107" s="106" t="str">
        <f t="shared" si="162"/>
        <v/>
      </c>
      <c r="AA107" s="106" t="str">
        <f t="shared" si="163"/>
        <v/>
      </c>
      <c r="AB107" s="106" t="str">
        <f t="shared" si="164"/>
        <v/>
      </c>
      <c r="AC107" s="106" t="str">
        <f t="shared" si="165"/>
        <v/>
      </c>
      <c r="AD107" s="106" t="str">
        <f t="shared" si="166"/>
        <v/>
      </c>
      <c r="AE107" s="106" t="str">
        <f t="shared" si="167"/>
        <v/>
      </c>
      <c r="AF107" s="106" t="str">
        <f t="shared" si="168"/>
        <v/>
      </c>
      <c r="AG107" s="106" t="str">
        <f t="shared" si="169"/>
        <v/>
      </c>
      <c r="AH107" s="106" t="str">
        <f t="shared" si="170"/>
        <v/>
      </c>
      <c r="AI107" s="106" t="str">
        <f t="shared" si="171"/>
        <v/>
      </c>
      <c r="AJ107" s="106" t="str">
        <f t="shared" si="172"/>
        <v/>
      </c>
      <c r="AK107" s="106" t="str">
        <f t="shared" si="173"/>
        <v/>
      </c>
      <c r="AL107" s="106" t="str">
        <f t="shared" si="174"/>
        <v/>
      </c>
      <c r="AM107" s="106" t="str">
        <f t="shared" si="175"/>
        <v/>
      </c>
      <c r="AN107" s="106" t="str">
        <f t="shared" si="176"/>
        <v/>
      </c>
      <c r="AO107" s="106" t="str">
        <f t="shared" si="177"/>
        <v/>
      </c>
      <c r="AP107" s="106" t="str">
        <f t="shared" si="178"/>
        <v/>
      </c>
      <c r="AQ107" s="106" t="str">
        <f t="shared" si="179"/>
        <v/>
      </c>
      <c r="AR107" s="106" t="str">
        <f t="shared" si="180"/>
        <v/>
      </c>
      <c r="AS107" s="106" t="str">
        <f t="shared" si="181"/>
        <v/>
      </c>
      <c r="AT107" s="106" t="str">
        <f t="shared" si="182"/>
        <v/>
      </c>
      <c r="AU107" s="106" t="str">
        <f t="shared" si="183"/>
        <v/>
      </c>
      <c r="AV107" s="106" t="str">
        <f t="shared" si="184"/>
        <v/>
      </c>
      <c r="AW107" s="106" t="str">
        <f t="shared" si="185"/>
        <v/>
      </c>
      <c r="AX107" s="106" t="str">
        <f t="shared" si="186"/>
        <v/>
      </c>
      <c r="AY107" s="106" t="str">
        <f t="shared" si="187"/>
        <v/>
      </c>
      <c r="AZ107" s="106" t="str">
        <f t="shared" si="188"/>
        <v/>
      </c>
      <c r="BA107" s="106" t="str">
        <f t="shared" si="189"/>
        <v/>
      </c>
      <c r="BB107" s="106" t="str">
        <f t="shared" si="190"/>
        <v/>
      </c>
      <c r="BC107" s="106" t="str">
        <f t="shared" si="191"/>
        <v/>
      </c>
      <c r="BD107" s="106" t="str">
        <f t="shared" si="192"/>
        <v/>
      </c>
      <c r="BE107" s="106" t="str">
        <f t="shared" si="193"/>
        <v/>
      </c>
      <c r="BF107" s="106" t="str">
        <f t="shared" si="194"/>
        <v/>
      </c>
      <c r="BG107" s="106" t="str">
        <f t="shared" si="195"/>
        <v/>
      </c>
      <c r="BH107" s="107" t="str">
        <f t="shared" si="196"/>
        <v/>
      </c>
    </row>
    <row r="108" spans="1:60">
      <c r="A108" s="84"/>
      <c r="B108" s="85" t="s">
        <v>70</v>
      </c>
      <c r="C108" s="113">
        <f>H107+1</f>
        <v>1</v>
      </c>
      <c r="D108" s="115">
        <f>Project17_Duration*'3 - Projects'!F166</f>
        <v>0</v>
      </c>
      <c r="E108" s="115">
        <f t="shared" ref="E108:E110" si="207">IF(MOD(D108,1)=0.5,0.5,0)+E107</f>
        <v>0</v>
      </c>
      <c r="F108" s="115" t="str">
        <f t="shared" ref="F108:F110" si="208">IF(E108=E107,F107,IF(F107="U","D","U"))</f>
        <v>U</v>
      </c>
      <c r="G108" s="115">
        <f t="shared" si="206"/>
        <v>0</v>
      </c>
      <c r="H108" s="111">
        <f t="shared" si="144"/>
        <v>0</v>
      </c>
      <c r="I108" s="106" t="str">
        <f t="shared" si="145"/>
        <v/>
      </c>
      <c r="J108" s="106" t="str">
        <f t="shared" si="146"/>
        <v/>
      </c>
      <c r="K108" s="106" t="str">
        <f t="shared" si="147"/>
        <v/>
      </c>
      <c r="L108" s="106" t="str">
        <f t="shared" si="148"/>
        <v/>
      </c>
      <c r="M108" s="106" t="str">
        <f t="shared" si="149"/>
        <v/>
      </c>
      <c r="N108" s="106" t="str">
        <f t="shared" si="150"/>
        <v/>
      </c>
      <c r="O108" s="106" t="str">
        <f t="shared" si="151"/>
        <v/>
      </c>
      <c r="P108" s="106" t="str">
        <f t="shared" si="152"/>
        <v/>
      </c>
      <c r="Q108" s="106" t="str">
        <f t="shared" si="153"/>
        <v/>
      </c>
      <c r="R108" s="106" t="str">
        <f t="shared" si="154"/>
        <v/>
      </c>
      <c r="S108" s="106" t="str">
        <f t="shared" si="155"/>
        <v/>
      </c>
      <c r="T108" s="106" t="str">
        <f t="shared" si="156"/>
        <v/>
      </c>
      <c r="U108" s="106" t="str">
        <f t="shared" si="157"/>
        <v/>
      </c>
      <c r="V108" s="106" t="str">
        <f t="shared" si="158"/>
        <v/>
      </c>
      <c r="W108" s="106" t="str">
        <f t="shared" si="159"/>
        <v/>
      </c>
      <c r="X108" s="106" t="str">
        <f t="shared" si="160"/>
        <v/>
      </c>
      <c r="Y108" s="106" t="str">
        <f t="shared" si="161"/>
        <v/>
      </c>
      <c r="Z108" s="106" t="str">
        <f t="shared" si="162"/>
        <v/>
      </c>
      <c r="AA108" s="106" t="str">
        <f t="shared" si="163"/>
        <v/>
      </c>
      <c r="AB108" s="106" t="str">
        <f t="shared" si="164"/>
        <v/>
      </c>
      <c r="AC108" s="106" t="str">
        <f t="shared" si="165"/>
        <v/>
      </c>
      <c r="AD108" s="106" t="str">
        <f t="shared" si="166"/>
        <v/>
      </c>
      <c r="AE108" s="106" t="str">
        <f t="shared" si="167"/>
        <v/>
      </c>
      <c r="AF108" s="106" t="str">
        <f t="shared" si="168"/>
        <v/>
      </c>
      <c r="AG108" s="106" t="str">
        <f t="shared" si="169"/>
        <v/>
      </c>
      <c r="AH108" s="106" t="str">
        <f t="shared" si="170"/>
        <v/>
      </c>
      <c r="AI108" s="106" t="str">
        <f t="shared" si="171"/>
        <v/>
      </c>
      <c r="AJ108" s="106" t="str">
        <f t="shared" si="172"/>
        <v/>
      </c>
      <c r="AK108" s="106" t="str">
        <f t="shared" si="173"/>
        <v/>
      </c>
      <c r="AL108" s="106" t="str">
        <f t="shared" si="174"/>
        <v/>
      </c>
      <c r="AM108" s="106" t="str">
        <f t="shared" si="175"/>
        <v/>
      </c>
      <c r="AN108" s="106" t="str">
        <f t="shared" si="176"/>
        <v/>
      </c>
      <c r="AO108" s="106" t="str">
        <f t="shared" si="177"/>
        <v/>
      </c>
      <c r="AP108" s="106" t="str">
        <f t="shared" si="178"/>
        <v/>
      </c>
      <c r="AQ108" s="106" t="str">
        <f t="shared" si="179"/>
        <v/>
      </c>
      <c r="AR108" s="106" t="str">
        <f t="shared" si="180"/>
        <v/>
      </c>
      <c r="AS108" s="106" t="str">
        <f t="shared" si="181"/>
        <v/>
      </c>
      <c r="AT108" s="106" t="str">
        <f t="shared" si="182"/>
        <v/>
      </c>
      <c r="AU108" s="106" t="str">
        <f t="shared" si="183"/>
        <v/>
      </c>
      <c r="AV108" s="106" t="str">
        <f t="shared" si="184"/>
        <v/>
      </c>
      <c r="AW108" s="106" t="str">
        <f t="shared" si="185"/>
        <v/>
      </c>
      <c r="AX108" s="106" t="str">
        <f t="shared" si="186"/>
        <v/>
      </c>
      <c r="AY108" s="106" t="str">
        <f t="shared" si="187"/>
        <v/>
      </c>
      <c r="AZ108" s="106" t="str">
        <f t="shared" si="188"/>
        <v/>
      </c>
      <c r="BA108" s="106" t="str">
        <f t="shared" si="189"/>
        <v/>
      </c>
      <c r="BB108" s="106" t="str">
        <f t="shared" si="190"/>
        <v/>
      </c>
      <c r="BC108" s="106" t="str">
        <f t="shared" si="191"/>
        <v/>
      </c>
      <c r="BD108" s="106" t="str">
        <f t="shared" si="192"/>
        <v/>
      </c>
      <c r="BE108" s="106" t="str">
        <f t="shared" si="193"/>
        <v/>
      </c>
      <c r="BF108" s="106" t="str">
        <f t="shared" si="194"/>
        <v/>
      </c>
      <c r="BG108" s="106" t="str">
        <f t="shared" si="195"/>
        <v/>
      </c>
      <c r="BH108" s="107" t="str">
        <f t="shared" si="196"/>
        <v/>
      </c>
    </row>
    <row r="109" spans="1:60">
      <c r="A109" s="84"/>
      <c r="B109" s="85" t="s">
        <v>71</v>
      </c>
      <c r="C109" s="113">
        <f>H108+1</f>
        <v>1</v>
      </c>
      <c r="D109" s="115">
        <f>Project17_Duration*'3 - Projects'!F167</f>
        <v>0</v>
      </c>
      <c r="E109" s="115">
        <f t="shared" si="207"/>
        <v>0</v>
      </c>
      <c r="F109" s="115" t="str">
        <f t="shared" si="208"/>
        <v>U</v>
      </c>
      <c r="G109" s="115">
        <f t="shared" si="206"/>
        <v>0</v>
      </c>
      <c r="H109" s="111">
        <f t="shared" si="144"/>
        <v>0</v>
      </c>
      <c r="I109" s="106" t="str">
        <f t="shared" si="145"/>
        <v/>
      </c>
      <c r="J109" s="106" t="str">
        <f t="shared" si="146"/>
        <v/>
      </c>
      <c r="K109" s="106" t="str">
        <f t="shared" si="147"/>
        <v/>
      </c>
      <c r="L109" s="106" t="str">
        <f t="shared" si="148"/>
        <v/>
      </c>
      <c r="M109" s="106" t="str">
        <f t="shared" si="149"/>
        <v/>
      </c>
      <c r="N109" s="106" t="str">
        <f t="shared" si="150"/>
        <v/>
      </c>
      <c r="O109" s="106" t="str">
        <f t="shared" si="151"/>
        <v/>
      </c>
      <c r="P109" s="106" t="str">
        <f t="shared" si="152"/>
        <v/>
      </c>
      <c r="Q109" s="106" t="str">
        <f t="shared" si="153"/>
        <v/>
      </c>
      <c r="R109" s="106" t="str">
        <f t="shared" si="154"/>
        <v/>
      </c>
      <c r="S109" s="106" t="str">
        <f t="shared" si="155"/>
        <v/>
      </c>
      <c r="T109" s="106" t="str">
        <f t="shared" si="156"/>
        <v/>
      </c>
      <c r="U109" s="106" t="str">
        <f t="shared" si="157"/>
        <v/>
      </c>
      <c r="V109" s="106" t="str">
        <f t="shared" si="158"/>
        <v/>
      </c>
      <c r="W109" s="106" t="str">
        <f t="shared" si="159"/>
        <v/>
      </c>
      <c r="X109" s="106" t="str">
        <f t="shared" si="160"/>
        <v/>
      </c>
      <c r="Y109" s="106" t="str">
        <f t="shared" si="161"/>
        <v/>
      </c>
      <c r="Z109" s="106" t="str">
        <f t="shared" si="162"/>
        <v/>
      </c>
      <c r="AA109" s="106" t="str">
        <f t="shared" si="163"/>
        <v/>
      </c>
      <c r="AB109" s="106" t="str">
        <f t="shared" si="164"/>
        <v/>
      </c>
      <c r="AC109" s="106" t="str">
        <f t="shared" si="165"/>
        <v/>
      </c>
      <c r="AD109" s="106" t="str">
        <f t="shared" si="166"/>
        <v/>
      </c>
      <c r="AE109" s="106" t="str">
        <f t="shared" si="167"/>
        <v/>
      </c>
      <c r="AF109" s="106" t="str">
        <f t="shared" si="168"/>
        <v/>
      </c>
      <c r="AG109" s="106" t="str">
        <f t="shared" si="169"/>
        <v/>
      </c>
      <c r="AH109" s="106" t="str">
        <f t="shared" si="170"/>
        <v/>
      </c>
      <c r="AI109" s="106" t="str">
        <f t="shared" si="171"/>
        <v/>
      </c>
      <c r="AJ109" s="106" t="str">
        <f t="shared" si="172"/>
        <v/>
      </c>
      <c r="AK109" s="106" t="str">
        <f t="shared" si="173"/>
        <v/>
      </c>
      <c r="AL109" s="106" t="str">
        <f t="shared" si="174"/>
        <v/>
      </c>
      <c r="AM109" s="106" t="str">
        <f t="shared" si="175"/>
        <v/>
      </c>
      <c r="AN109" s="106" t="str">
        <f t="shared" si="176"/>
        <v/>
      </c>
      <c r="AO109" s="106" t="str">
        <f t="shared" si="177"/>
        <v/>
      </c>
      <c r="AP109" s="106" t="str">
        <f t="shared" si="178"/>
        <v/>
      </c>
      <c r="AQ109" s="106" t="str">
        <f t="shared" si="179"/>
        <v/>
      </c>
      <c r="AR109" s="106" t="str">
        <f t="shared" si="180"/>
        <v/>
      </c>
      <c r="AS109" s="106" t="str">
        <f t="shared" si="181"/>
        <v/>
      </c>
      <c r="AT109" s="106" t="str">
        <f t="shared" si="182"/>
        <v/>
      </c>
      <c r="AU109" s="106" t="str">
        <f t="shared" si="183"/>
        <v/>
      </c>
      <c r="AV109" s="106" t="str">
        <f t="shared" si="184"/>
        <v/>
      </c>
      <c r="AW109" s="106" t="str">
        <f t="shared" si="185"/>
        <v/>
      </c>
      <c r="AX109" s="106" t="str">
        <f t="shared" si="186"/>
        <v/>
      </c>
      <c r="AY109" s="106" t="str">
        <f t="shared" si="187"/>
        <v/>
      </c>
      <c r="AZ109" s="106" t="str">
        <f t="shared" si="188"/>
        <v/>
      </c>
      <c r="BA109" s="106" t="str">
        <f t="shared" si="189"/>
        <v/>
      </c>
      <c r="BB109" s="106" t="str">
        <f t="shared" si="190"/>
        <v/>
      </c>
      <c r="BC109" s="106" t="str">
        <f t="shared" si="191"/>
        <v/>
      </c>
      <c r="BD109" s="106" t="str">
        <f t="shared" si="192"/>
        <v/>
      </c>
      <c r="BE109" s="106" t="str">
        <f t="shared" si="193"/>
        <v/>
      </c>
      <c r="BF109" s="106" t="str">
        <f t="shared" si="194"/>
        <v/>
      </c>
      <c r="BG109" s="106" t="str">
        <f t="shared" si="195"/>
        <v/>
      </c>
      <c r="BH109" s="107" t="str">
        <f t="shared" si="196"/>
        <v/>
      </c>
    </row>
    <row r="110" spans="1:60">
      <c r="A110" s="87"/>
      <c r="B110" s="88" t="s">
        <v>72</v>
      </c>
      <c r="C110" s="114">
        <f>H109+1</f>
        <v>1</v>
      </c>
      <c r="D110" s="116">
        <f>Project17_Duration*'3 - Projects'!F168</f>
        <v>0</v>
      </c>
      <c r="E110" s="116">
        <f t="shared" si="207"/>
        <v>0</v>
      </c>
      <c r="F110" s="116" t="str">
        <f t="shared" si="208"/>
        <v>U</v>
      </c>
      <c r="G110" s="116">
        <f t="shared" si="206"/>
        <v>0</v>
      </c>
      <c r="H110" s="112">
        <f t="shared" si="144"/>
        <v>0</v>
      </c>
      <c r="I110" s="108" t="str">
        <f t="shared" si="145"/>
        <v/>
      </c>
      <c r="J110" s="108" t="str">
        <f t="shared" si="146"/>
        <v/>
      </c>
      <c r="K110" s="108" t="str">
        <f t="shared" si="147"/>
        <v/>
      </c>
      <c r="L110" s="108" t="str">
        <f t="shared" si="148"/>
        <v/>
      </c>
      <c r="M110" s="108" t="str">
        <f t="shared" si="149"/>
        <v/>
      </c>
      <c r="N110" s="108" t="str">
        <f t="shared" si="150"/>
        <v/>
      </c>
      <c r="O110" s="108" t="str">
        <f t="shared" si="151"/>
        <v/>
      </c>
      <c r="P110" s="108" t="str">
        <f t="shared" si="152"/>
        <v/>
      </c>
      <c r="Q110" s="108" t="str">
        <f t="shared" si="153"/>
        <v/>
      </c>
      <c r="R110" s="108" t="str">
        <f t="shared" si="154"/>
        <v/>
      </c>
      <c r="S110" s="108" t="str">
        <f t="shared" si="155"/>
        <v/>
      </c>
      <c r="T110" s="108" t="str">
        <f t="shared" si="156"/>
        <v/>
      </c>
      <c r="U110" s="108" t="str">
        <f t="shared" si="157"/>
        <v/>
      </c>
      <c r="V110" s="108" t="str">
        <f t="shared" si="158"/>
        <v/>
      </c>
      <c r="W110" s="108" t="str">
        <f t="shared" si="159"/>
        <v/>
      </c>
      <c r="X110" s="108" t="str">
        <f t="shared" si="160"/>
        <v/>
      </c>
      <c r="Y110" s="108" t="str">
        <f t="shared" si="161"/>
        <v/>
      </c>
      <c r="Z110" s="108" t="str">
        <f t="shared" si="162"/>
        <v/>
      </c>
      <c r="AA110" s="108" t="str">
        <f t="shared" si="163"/>
        <v/>
      </c>
      <c r="AB110" s="108" t="str">
        <f t="shared" si="164"/>
        <v/>
      </c>
      <c r="AC110" s="108" t="str">
        <f t="shared" si="165"/>
        <v/>
      </c>
      <c r="AD110" s="108" t="str">
        <f t="shared" si="166"/>
        <v/>
      </c>
      <c r="AE110" s="108" t="str">
        <f t="shared" si="167"/>
        <v/>
      </c>
      <c r="AF110" s="108" t="str">
        <f t="shared" si="168"/>
        <v/>
      </c>
      <c r="AG110" s="108" t="str">
        <f t="shared" si="169"/>
        <v/>
      </c>
      <c r="AH110" s="108" t="str">
        <f t="shared" si="170"/>
        <v/>
      </c>
      <c r="AI110" s="108" t="str">
        <f t="shared" si="171"/>
        <v/>
      </c>
      <c r="AJ110" s="108" t="str">
        <f t="shared" si="172"/>
        <v/>
      </c>
      <c r="AK110" s="108" t="str">
        <f t="shared" si="173"/>
        <v/>
      </c>
      <c r="AL110" s="108" t="str">
        <f t="shared" si="174"/>
        <v/>
      </c>
      <c r="AM110" s="108" t="str">
        <f t="shared" si="175"/>
        <v/>
      </c>
      <c r="AN110" s="108" t="str">
        <f t="shared" si="176"/>
        <v/>
      </c>
      <c r="AO110" s="108" t="str">
        <f t="shared" si="177"/>
        <v/>
      </c>
      <c r="AP110" s="108" t="str">
        <f t="shared" si="178"/>
        <v/>
      </c>
      <c r="AQ110" s="108" t="str">
        <f t="shared" si="179"/>
        <v/>
      </c>
      <c r="AR110" s="108" t="str">
        <f t="shared" si="180"/>
        <v/>
      </c>
      <c r="AS110" s="108" t="str">
        <f t="shared" si="181"/>
        <v/>
      </c>
      <c r="AT110" s="108" t="str">
        <f t="shared" si="182"/>
        <v/>
      </c>
      <c r="AU110" s="108" t="str">
        <f t="shared" si="183"/>
        <v/>
      </c>
      <c r="AV110" s="108" t="str">
        <f t="shared" si="184"/>
        <v/>
      </c>
      <c r="AW110" s="108" t="str">
        <f t="shared" si="185"/>
        <v/>
      </c>
      <c r="AX110" s="108" t="str">
        <f t="shared" si="186"/>
        <v/>
      </c>
      <c r="AY110" s="108" t="str">
        <f t="shared" si="187"/>
        <v/>
      </c>
      <c r="AZ110" s="108" t="str">
        <f t="shared" si="188"/>
        <v/>
      </c>
      <c r="BA110" s="108" t="str">
        <f t="shared" si="189"/>
        <v/>
      </c>
      <c r="BB110" s="108" t="str">
        <f t="shared" si="190"/>
        <v/>
      </c>
      <c r="BC110" s="108" t="str">
        <f t="shared" si="191"/>
        <v/>
      </c>
      <c r="BD110" s="108" t="str">
        <f t="shared" si="192"/>
        <v/>
      </c>
      <c r="BE110" s="108" t="str">
        <f t="shared" si="193"/>
        <v/>
      </c>
      <c r="BF110" s="108" t="str">
        <f t="shared" si="194"/>
        <v/>
      </c>
      <c r="BG110" s="108" t="str">
        <f t="shared" si="195"/>
        <v/>
      </c>
      <c r="BH110" s="109" t="str">
        <f t="shared" si="196"/>
        <v/>
      </c>
    </row>
    <row r="111" spans="1:60">
      <c r="A111" s="84" t="s">
        <v>49</v>
      </c>
      <c r="B111" s="85" t="s">
        <v>64</v>
      </c>
      <c r="C111" s="117">
        <f>Project18_Start</f>
        <v>1</v>
      </c>
      <c r="D111" s="118">
        <f>Project18_Duration*'3 - Projects'!F174</f>
        <v>0</v>
      </c>
      <c r="E111" s="118">
        <f>IF(MOD(D111,1)=0.5,0.5,0)</f>
        <v>0</v>
      </c>
      <c r="F111" s="118" t="str">
        <f>IF(D111&lt;=1.5,"U","D")</f>
        <v>U</v>
      </c>
      <c r="G111" s="118">
        <f>IF(MOD(D111,1)=0.5,IF(F111="U",ROUNDUP(D111,0),ROUNDDOWN(D111,0)),ROUND(D111,0))</f>
        <v>0</v>
      </c>
      <c r="H111" s="119">
        <f t="shared" si="144"/>
        <v>0</v>
      </c>
      <c r="I111" s="106" t="str">
        <f t="shared" si="145"/>
        <v/>
      </c>
      <c r="J111" s="106" t="str">
        <f t="shared" si="146"/>
        <v/>
      </c>
      <c r="K111" s="106" t="str">
        <f t="shared" si="147"/>
        <v/>
      </c>
      <c r="L111" s="106" t="str">
        <f t="shared" si="148"/>
        <v/>
      </c>
      <c r="M111" s="106" t="str">
        <f t="shared" si="149"/>
        <v/>
      </c>
      <c r="N111" s="106" t="str">
        <f t="shared" si="150"/>
        <v/>
      </c>
      <c r="O111" s="106" t="str">
        <f t="shared" si="151"/>
        <v/>
      </c>
      <c r="P111" s="106" t="str">
        <f t="shared" si="152"/>
        <v/>
      </c>
      <c r="Q111" s="106" t="str">
        <f t="shared" si="153"/>
        <v/>
      </c>
      <c r="R111" s="106" t="str">
        <f t="shared" si="154"/>
        <v/>
      </c>
      <c r="S111" s="106" t="str">
        <f t="shared" si="155"/>
        <v/>
      </c>
      <c r="T111" s="106" t="str">
        <f t="shared" si="156"/>
        <v/>
      </c>
      <c r="U111" s="106" t="str">
        <f t="shared" si="157"/>
        <v/>
      </c>
      <c r="V111" s="106" t="str">
        <f t="shared" si="158"/>
        <v/>
      </c>
      <c r="W111" s="106" t="str">
        <f t="shared" si="159"/>
        <v/>
      </c>
      <c r="X111" s="106" t="str">
        <f t="shared" si="160"/>
        <v/>
      </c>
      <c r="Y111" s="106" t="str">
        <f t="shared" si="161"/>
        <v/>
      </c>
      <c r="Z111" s="106" t="str">
        <f t="shared" si="162"/>
        <v/>
      </c>
      <c r="AA111" s="106" t="str">
        <f t="shared" si="163"/>
        <v/>
      </c>
      <c r="AB111" s="106" t="str">
        <f t="shared" si="164"/>
        <v/>
      </c>
      <c r="AC111" s="106" t="str">
        <f t="shared" si="165"/>
        <v/>
      </c>
      <c r="AD111" s="106" t="str">
        <f t="shared" si="166"/>
        <v/>
      </c>
      <c r="AE111" s="106" t="str">
        <f t="shared" si="167"/>
        <v/>
      </c>
      <c r="AF111" s="106" t="str">
        <f t="shared" si="168"/>
        <v/>
      </c>
      <c r="AG111" s="106" t="str">
        <f t="shared" si="169"/>
        <v/>
      </c>
      <c r="AH111" s="106" t="str">
        <f t="shared" si="170"/>
        <v/>
      </c>
      <c r="AI111" s="106" t="str">
        <f t="shared" si="171"/>
        <v/>
      </c>
      <c r="AJ111" s="106" t="str">
        <f t="shared" si="172"/>
        <v/>
      </c>
      <c r="AK111" s="106" t="str">
        <f t="shared" si="173"/>
        <v/>
      </c>
      <c r="AL111" s="106" t="str">
        <f t="shared" si="174"/>
        <v/>
      </c>
      <c r="AM111" s="106" t="str">
        <f t="shared" si="175"/>
        <v/>
      </c>
      <c r="AN111" s="106" t="str">
        <f t="shared" si="176"/>
        <v/>
      </c>
      <c r="AO111" s="106" t="str">
        <f t="shared" si="177"/>
        <v/>
      </c>
      <c r="AP111" s="106" t="str">
        <f t="shared" si="178"/>
        <v/>
      </c>
      <c r="AQ111" s="106" t="str">
        <f t="shared" si="179"/>
        <v/>
      </c>
      <c r="AR111" s="106" t="str">
        <f t="shared" si="180"/>
        <v/>
      </c>
      <c r="AS111" s="106" t="str">
        <f t="shared" si="181"/>
        <v/>
      </c>
      <c r="AT111" s="106" t="str">
        <f t="shared" si="182"/>
        <v/>
      </c>
      <c r="AU111" s="106" t="str">
        <f t="shared" si="183"/>
        <v/>
      </c>
      <c r="AV111" s="106" t="str">
        <f t="shared" si="184"/>
        <v/>
      </c>
      <c r="AW111" s="106" t="str">
        <f t="shared" si="185"/>
        <v/>
      </c>
      <c r="AX111" s="106" t="str">
        <f t="shared" si="186"/>
        <v/>
      </c>
      <c r="AY111" s="106" t="str">
        <f t="shared" si="187"/>
        <v/>
      </c>
      <c r="AZ111" s="106" t="str">
        <f t="shared" si="188"/>
        <v/>
      </c>
      <c r="BA111" s="106" t="str">
        <f t="shared" si="189"/>
        <v/>
      </c>
      <c r="BB111" s="106" t="str">
        <f t="shared" si="190"/>
        <v/>
      </c>
      <c r="BC111" s="106" t="str">
        <f t="shared" si="191"/>
        <v/>
      </c>
      <c r="BD111" s="106" t="str">
        <f t="shared" si="192"/>
        <v/>
      </c>
      <c r="BE111" s="106" t="str">
        <f t="shared" si="193"/>
        <v/>
      </c>
      <c r="BF111" s="106" t="str">
        <f t="shared" si="194"/>
        <v/>
      </c>
      <c r="BG111" s="106" t="str">
        <f t="shared" si="195"/>
        <v/>
      </c>
      <c r="BH111" s="107" t="str">
        <f t="shared" si="196"/>
        <v/>
      </c>
    </row>
    <row r="112" spans="1:60">
      <c r="A112" s="84"/>
      <c r="B112" s="85" t="s">
        <v>65</v>
      </c>
      <c r="C112" s="113">
        <f>H111+1</f>
        <v>1</v>
      </c>
      <c r="D112" s="115">
        <f>Project18_Duration*'3 - Projects'!F174</f>
        <v>0</v>
      </c>
      <c r="E112" s="115">
        <f>IF(MOD(D112,1)=0.5,0.5,0)+E111</f>
        <v>0</v>
      </c>
      <c r="F112" s="115" t="str">
        <f>IF(E112=E111,F111,IF(F111="U","D","U"))</f>
        <v>U</v>
      </c>
      <c r="G112" s="115">
        <f t="shared" ref="G112:G115" si="209">IF(MOD(D112,1)=0.5,IF(F112="U",ROUNDUP(D112,0),ROUNDDOWN(D112,0)),ROUND(D112,0))</f>
        <v>0</v>
      </c>
      <c r="H112" s="111">
        <f t="shared" si="144"/>
        <v>0</v>
      </c>
      <c r="I112" s="106" t="str">
        <f t="shared" si="145"/>
        <v/>
      </c>
      <c r="J112" s="106" t="str">
        <f t="shared" si="146"/>
        <v/>
      </c>
      <c r="K112" s="106" t="str">
        <f t="shared" si="147"/>
        <v/>
      </c>
      <c r="L112" s="106" t="str">
        <f t="shared" si="148"/>
        <v/>
      </c>
      <c r="M112" s="106" t="str">
        <f t="shared" si="149"/>
        <v/>
      </c>
      <c r="N112" s="106" t="str">
        <f t="shared" si="150"/>
        <v/>
      </c>
      <c r="O112" s="106" t="str">
        <f t="shared" si="151"/>
        <v/>
      </c>
      <c r="P112" s="106" t="str">
        <f t="shared" si="152"/>
        <v/>
      </c>
      <c r="Q112" s="106" t="str">
        <f t="shared" si="153"/>
        <v/>
      </c>
      <c r="R112" s="106" t="str">
        <f t="shared" si="154"/>
        <v/>
      </c>
      <c r="S112" s="106" t="str">
        <f t="shared" si="155"/>
        <v/>
      </c>
      <c r="T112" s="106" t="str">
        <f t="shared" si="156"/>
        <v/>
      </c>
      <c r="U112" s="106" t="str">
        <f t="shared" si="157"/>
        <v/>
      </c>
      <c r="V112" s="106" t="str">
        <f t="shared" si="158"/>
        <v/>
      </c>
      <c r="W112" s="106" t="str">
        <f t="shared" si="159"/>
        <v/>
      </c>
      <c r="X112" s="106" t="str">
        <f t="shared" si="160"/>
        <v/>
      </c>
      <c r="Y112" s="106" t="str">
        <f t="shared" si="161"/>
        <v/>
      </c>
      <c r="Z112" s="106" t="str">
        <f t="shared" si="162"/>
        <v/>
      </c>
      <c r="AA112" s="106" t="str">
        <f t="shared" si="163"/>
        <v/>
      </c>
      <c r="AB112" s="106" t="str">
        <f t="shared" si="164"/>
        <v/>
      </c>
      <c r="AC112" s="106" t="str">
        <f t="shared" si="165"/>
        <v/>
      </c>
      <c r="AD112" s="106" t="str">
        <f t="shared" si="166"/>
        <v/>
      </c>
      <c r="AE112" s="106" t="str">
        <f t="shared" si="167"/>
        <v/>
      </c>
      <c r="AF112" s="106" t="str">
        <f t="shared" si="168"/>
        <v/>
      </c>
      <c r="AG112" s="106" t="str">
        <f t="shared" si="169"/>
        <v/>
      </c>
      <c r="AH112" s="106" t="str">
        <f t="shared" si="170"/>
        <v/>
      </c>
      <c r="AI112" s="106" t="str">
        <f t="shared" si="171"/>
        <v/>
      </c>
      <c r="AJ112" s="106" t="str">
        <f t="shared" si="172"/>
        <v/>
      </c>
      <c r="AK112" s="106" t="str">
        <f t="shared" si="173"/>
        <v/>
      </c>
      <c r="AL112" s="106" t="str">
        <f t="shared" si="174"/>
        <v/>
      </c>
      <c r="AM112" s="106" t="str">
        <f t="shared" si="175"/>
        <v/>
      </c>
      <c r="AN112" s="106" t="str">
        <f t="shared" si="176"/>
        <v/>
      </c>
      <c r="AO112" s="106" t="str">
        <f t="shared" si="177"/>
        <v/>
      </c>
      <c r="AP112" s="106" t="str">
        <f t="shared" si="178"/>
        <v/>
      </c>
      <c r="AQ112" s="106" t="str">
        <f t="shared" si="179"/>
        <v/>
      </c>
      <c r="AR112" s="106" t="str">
        <f t="shared" si="180"/>
        <v/>
      </c>
      <c r="AS112" s="106" t="str">
        <f t="shared" si="181"/>
        <v/>
      </c>
      <c r="AT112" s="106" t="str">
        <f t="shared" si="182"/>
        <v/>
      </c>
      <c r="AU112" s="106" t="str">
        <f t="shared" si="183"/>
        <v/>
      </c>
      <c r="AV112" s="106" t="str">
        <f t="shared" si="184"/>
        <v/>
      </c>
      <c r="AW112" s="106" t="str">
        <f t="shared" si="185"/>
        <v/>
      </c>
      <c r="AX112" s="106" t="str">
        <f t="shared" si="186"/>
        <v/>
      </c>
      <c r="AY112" s="106" t="str">
        <f t="shared" si="187"/>
        <v/>
      </c>
      <c r="AZ112" s="106" t="str">
        <f t="shared" si="188"/>
        <v/>
      </c>
      <c r="BA112" s="106" t="str">
        <f t="shared" si="189"/>
        <v/>
      </c>
      <c r="BB112" s="106" t="str">
        <f t="shared" si="190"/>
        <v/>
      </c>
      <c r="BC112" s="106" t="str">
        <f t="shared" si="191"/>
        <v/>
      </c>
      <c r="BD112" s="106" t="str">
        <f t="shared" si="192"/>
        <v/>
      </c>
      <c r="BE112" s="106" t="str">
        <f t="shared" si="193"/>
        <v/>
      </c>
      <c r="BF112" s="106" t="str">
        <f t="shared" si="194"/>
        <v/>
      </c>
      <c r="BG112" s="106" t="str">
        <f t="shared" si="195"/>
        <v/>
      </c>
      <c r="BH112" s="107" t="str">
        <f t="shared" si="196"/>
        <v/>
      </c>
    </row>
    <row r="113" spans="1:60">
      <c r="A113" s="84"/>
      <c r="B113" s="85" t="s">
        <v>70</v>
      </c>
      <c r="C113" s="113">
        <f>H112+1</f>
        <v>1</v>
      </c>
      <c r="D113" s="115">
        <f>Project18_Duration*'3 - Projects'!F174</f>
        <v>0</v>
      </c>
      <c r="E113" s="115">
        <f t="shared" ref="E113:E115" si="210">IF(MOD(D113,1)=0.5,0.5,0)+E112</f>
        <v>0</v>
      </c>
      <c r="F113" s="115" t="str">
        <f t="shared" ref="F113:F115" si="211">IF(E113=E112,F112,IF(F112="U","D","U"))</f>
        <v>U</v>
      </c>
      <c r="G113" s="115">
        <f t="shared" si="209"/>
        <v>0</v>
      </c>
      <c r="H113" s="111">
        <f t="shared" si="144"/>
        <v>0</v>
      </c>
      <c r="I113" s="106" t="str">
        <f t="shared" si="145"/>
        <v/>
      </c>
      <c r="J113" s="106" t="str">
        <f t="shared" si="146"/>
        <v/>
      </c>
      <c r="K113" s="106" t="str">
        <f t="shared" si="147"/>
        <v/>
      </c>
      <c r="L113" s="106" t="str">
        <f t="shared" si="148"/>
        <v/>
      </c>
      <c r="M113" s="106" t="str">
        <f t="shared" si="149"/>
        <v/>
      </c>
      <c r="N113" s="106" t="str">
        <f t="shared" si="150"/>
        <v/>
      </c>
      <c r="O113" s="106" t="str">
        <f t="shared" si="151"/>
        <v/>
      </c>
      <c r="P113" s="106" t="str">
        <f t="shared" si="152"/>
        <v/>
      </c>
      <c r="Q113" s="106" t="str">
        <f t="shared" si="153"/>
        <v/>
      </c>
      <c r="R113" s="106" t="str">
        <f t="shared" si="154"/>
        <v/>
      </c>
      <c r="S113" s="106" t="str">
        <f t="shared" si="155"/>
        <v/>
      </c>
      <c r="T113" s="106" t="str">
        <f t="shared" si="156"/>
        <v/>
      </c>
      <c r="U113" s="106" t="str">
        <f t="shared" si="157"/>
        <v/>
      </c>
      <c r="V113" s="106" t="str">
        <f t="shared" si="158"/>
        <v/>
      </c>
      <c r="W113" s="106" t="str">
        <f t="shared" si="159"/>
        <v/>
      </c>
      <c r="X113" s="106" t="str">
        <f t="shared" si="160"/>
        <v/>
      </c>
      <c r="Y113" s="106" t="str">
        <f t="shared" si="161"/>
        <v/>
      </c>
      <c r="Z113" s="106" t="str">
        <f t="shared" si="162"/>
        <v/>
      </c>
      <c r="AA113" s="106" t="str">
        <f t="shared" si="163"/>
        <v/>
      </c>
      <c r="AB113" s="106" t="str">
        <f t="shared" si="164"/>
        <v/>
      </c>
      <c r="AC113" s="106" t="str">
        <f t="shared" si="165"/>
        <v/>
      </c>
      <c r="AD113" s="106" t="str">
        <f t="shared" si="166"/>
        <v/>
      </c>
      <c r="AE113" s="106" t="str">
        <f t="shared" si="167"/>
        <v/>
      </c>
      <c r="AF113" s="106" t="str">
        <f t="shared" si="168"/>
        <v/>
      </c>
      <c r="AG113" s="106" t="str">
        <f t="shared" si="169"/>
        <v/>
      </c>
      <c r="AH113" s="106" t="str">
        <f t="shared" si="170"/>
        <v/>
      </c>
      <c r="AI113" s="106" t="str">
        <f t="shared" si="171"/>
        <v/>
      </c>
      <c r="AJ113" s="106" t="str">
        <f t="shared" si="172"/>
        <v/>
      </c>
      <c r="AK113" s="106" t="str">
        <f t="shared" si="173"/>
        <v/>
      </c>
      <c r="AL113" s="106" t="str">
        <f t="shared" si="174"/>
        <v/>
      </c>
      <c r="AM113" s="106" t="str">
        <f t="shared" si="175"/>
        <v/>
      </c>
      <c r="AN113" s="106" t="str">
        <f t="shared" si="176"/>
        <v/>
      </c>
      <c r="AO113" s="106" t="str">
        <f t="shared" si="177"/>
        <v/>
      </c>
      <c r="AP113" s="106" t="str">
        <f t="shared" si="178"/>
        <v/>
      </c>
      <c r="AQ113" s="106" t="str">
        <f t="shared" si="179"/>
        <v/>
      </c>
      <c r="AR113" s="106" t="str">
        <f t="shared" si="180"/>
        <v/>
      </c>
      <c r="AS113" s="106" t="str">
        <f t="shared" si="181"/>
        <v/>
      </c>
      <c r="AT113" s="106" t="str">
        <f t="shared" si="182"/>
        <v/>
      </c>
      <c r="AU113" s="106" t="str">
        <f t="shared" si="183"/>
        <v/>
      </c>
      <c r="AV113" s="106" t="str">
        <f t="shared" si="184"/>
        <v/>
      </c>
      <c r="AW113" s="106" t="str">
        <f t="shared" si="185"/>
        <v/>
      </c>
      <c r="AX113" s="106" t="str">
        <f t="shared" si="186"/>
        <v/>
      </c>
      <c r="AY113" s="106" t="str">
        <f t="shared" si="187"/>
        <v/>
      </c>
      <c r="AZ113" s="106" t="str">
        <f t="shared" si="188"/>
        <v/>
      </c>
      <c r="BA113" s="106" t="str">
        <f t="shared" si="189"/>
        <v/>
      </c>
      <c r="BB113" s="106" t="str">
        <f t="shared" si="190"/>
        <v/>
      </c>
      <c r="BC113" s="106" t="str">
        <f t="shared" si="191"/>
        <v/>
      </c>
      <c r="BD113" s="106" t="str">
        <f t="shared" si="192"/>
        <v/>
      </c>
      <c r="BE113" s="106" t="str">
        <f t="shared" si="193"/>
        <v/>
      </c>
      <c r="BF113" s="106" t="str">
        <f t="shared" si="194"/>
        <v/>
      </c>
      <c r="BG113" s="106" t="str">
        <f t="shared" si="195"/>
        <v/>
      </c>
      <c r="BH113" s="107" t="str">
        <f t="shared" si="196"/>
        <v/>
      </c>
    </row>
    <row r="114" spans="1:60">
      <c r="A114" s="84"/>
      <c r="B114" s="85" t="s">
        <v>71</v>
      </c>
      <c r="C114" s="113">
        <f>H113+1</f>
        <v>1</v>
      </c>
      <c r="D114" s="115">
        <f>Project18_Duration*'3 - Projects'!F174</f>
        <v>0</v>
      </c>
      <c r="E114" s="115">
        <f t="shared" si="210"/>
        <v>0</v>
      </c>
      <c r="F114" s="115" t="str">
        <f t="shared" si="211"/>
        <v>U</v>
      </c>
      <c r="G114" s="115">
        <f t="shared" si="209"/>
        <v>0</v>
      </c>
      <c r="H114" s="111">
        <f t="shared" si="144"/>
        <v>0</v>
      </c>
      <c r="I114" s="106" t="str">
        <f t="shared" si="145"/>
        <v/>
      </c>
      <c r="J114" s="106" t="str">
        <f t="shared" si="146"/>
        <v/>
      </c>
      <c r="K114" s="106" t="str">
        <f t="shared" si="147"/>
        <v/>
      </c>
      <c r="L114" s="106" t="str">
        <f t="shared" si="148"/>
        <v/>
      </c>
      <c r="M114" s="106" t="str">
        <f t="shared" si="149"/>
        <v/>
      </c>
      <c r="N114" s="106" t="str">
        <f t="shared" si="150"/>
        <v/>
      </c>
      <c r="O114" s="106" t="str">
        <f t="shared" si="151"/>
        <v/>
      </c>
      <c r="P114" s="106" t="str">
        <f t="shared" si="152"/>
        <v/>
      </c>
      <c r="Q114" s="106" t="str">
        <f t="shared" si="153"/>
        <v/>
      </c>
      <c r="R114" s="106" t="str">
        <f t="shared" si="154"/>
        <v/>
      </c>
      <c r="S114" s="106" t="str">
        <f t="shared" si="155"/>
        <v/>
      </c>
      <c r="T114" s="106" t="str">
        <f t="shared" si="156"/>
        <v/>
      </c>
      <c r="U114" s="106" t="str">
        <f t="shared" si="157"/>
        <v/>
      </c>
      <c r="V114" s="106" t="str">
        <f t="shared" si="158"/>
        <v/>
      </c>
      <c r="W114" s="106" t="str">
        <f t="shared" si="159"/>
        <v/>
      </c>
      <c r="X114" s="106" t="str">
        <f t="shared" si="160"/>
        <v/>
      </c>
      <c r="Y114" s="106" t="str">
        <f t="shared" si="161"/>
        <v/>
      </c>
      <c r="Z114" s="106" t="str">
        <f t="shared" si="162"/>
        <v/>
      </c>
      <c r="AA114" s="106" t="str">
        <f t="shared" si="163"/>
        <v/>
      </c>
      <c r="AB114" s="106" t="str">
        <f t="shared" si="164"/>
        <v/>
      </c>
      <c r="AC114" s="106" t="str">
        <f t="shared" si="165"/>
        <v/>
      </c>
      <c r="AD114" s="106" t="str">
        <f t="shared" si="166"/>
        <v/>
      </c>
      <c r="AE114" s="106" t="str">
        <f t="shared" si="167"/>
        <v/>
      </c>
      <c r="AF114" s="106" t="str">
        <f t="shared" si="168"/>
        <v/>
      </c>
      <c r="AG114" s="106" t="str">
        <f t="shared" si="169"/>
        <v/>
      </c>
      <c r="AH114" s="106" t="str">
        <f t="shared" si="170"/>
        <v/>
      </c>
      <c r="AI114" s="106" t="str">
        <f t="shared" si="171"/>
        <v/>
      </c>
      <c r="AJ114" s="106" t="str">
        <f t="shared" si="172"/>
        <v/>
      </c>
      <c r="AK114" s="106" t="str">
        <f t="shared" si="173"/>
        <v/>
      </c>
      <c r="AL114" s="106" t="str">
        <f t="shared" si="174"/>
        <v/>
      </c>
      <c r="AM114" s="106" t="str">
        <f t="shared" si="175"/>
        <v/>
      </c>
      <c r="AN114" s="106" t="str">
        <f t="shared" si="176"/>
        <v/>
      </c>
      <c r="AO114" s="106" t="str">
        <f t="shared" si="177"/>
        <v/>
      </c>
      <c r="AP114" s="106" t="str">
        <f t="shared" si="178"/>
        <v/>
      </c>
      <c r="AQ114" s="106" t="str">
        <f t="shared" si="179"/>
        <v/>
      </c>
      <c r="AR114" s="106" t="str">
        <f t="shared" si="180"/>
        <v/>
      </c>
      <c r="AS114" s="106" t="str">
        <f t="shared" si="181"/>
        <v/>
      </c>
      <c r="AT114" s="106" t="str">
        <f t="shared" si="182"/>
        <v/>
      </c>
      <c r="AU114" s="106" t="str">
        <f t="shared" si="183"/>
        <v/>
      </c>
      <c r="AV114" s="106" t="str">
        <f t="shared" si="184"/>
        <v/>
      </c>
      <c r="AW114" s="106" t="str">
        <f t="shared" si="185"/>
        <v/>
      </c>
      <c r="AX114" s="106" t="str">
        <f t="shared" si="186"/>
        <v/>
      </c>
      <c r="AY114" s="106" t="str">
        <f t="shared" si="187"/>
        <v/>
      </c>
      <c r="AZ114" s="106" t="str">
        <f t="shared" si="188"/>
        <v/>
      </c>
      <c r="BA114" s="106" t="str">
        <f t="shared" si="189"/>
        <v/>
      </c>
      <c r="BB114" s="106" t="str">
        <f t="shared" si="190"/>
        <v/>
      </c>
      <c r="BC114" s="106" t="str">
        <f t="shared" si="191"/>
        <v/>
      </c>
      <c r="BD114" s="106" t="str">
        <f t="shared" si="192"/>
        <v/>
      </c>
      <c r="BE114" s="106" t="str">
        <f t="shared" si="193"/>
        <v/>
      </c>
      <c r="BF114" s="106" t="str">
        <f t="shared" si="194"/>
        <v/>
      </c>
      <c r="BG114" s="106" t="str">
        <f t="shared" si="195"/>
        <v/>
      </c>
      <c r="BH114" s="107" t="str">
        <f t="shared" si="196"/>
        <v/>
      </c>
    </row>
    <row r="115" spans="1:60">
      <c r="A115" s="87"/>
      <c r="B115" s="88" t="s">
        <v>72</v>
      </c>
      <c r="C115" s="114">
        <f>H114+1</f>
        <v>1</v>
      </c>
      <c r="D115" s="116">
        <f>Project18_Duration*'3 - Projects'!F174</f>
        <v>0</v>
      </c>
      <c r="E115" s="116">
        <f t="shared" si="210"/>
        <v>0</v>
      </c>
      <c r="F115" s="116" t="str">
        <f t="shared" si="211"/>
        <v>U</v>
      </c>
      <c r="G115" s="116">
        <f t="shared" si="209"/>
        <v>0</v>
      </c>
      <c r="H115" s="112">
        <f t="shared" si="144"/>
        <v>0</v>
      </c>
      <c r="I115" s="108" t="str">
        <f t="shared" si="145"/>
        <v/>
      </c>
      <c r="J115" s="108" t="str">
        <f t="shared" si="146"/>
        <v/>
      </c>
      <c r="K115" s="108" t="str">
        <f t="shared" si="147"/>
        <v/>
      </c>
      <c r="L115" s="108" t="str">
        <f t="shared" si="148"/>
        <v/>
      </c>
      <c r="M115" s="108" t="str">
        <f t="shared" si="149"/>
        <v/>
      </c>
      <c r="N115" s="108" t="str">
        <f t="shared" si="150"/>
        <v/>
      </c>
      <c r="O115" s="108" t="str">
        <f t="shared" si="151"/>
        <v/>
      </c>
      <c r="P115" s="108" t="str">
        <f t="shared" si="152"/>
        <v/>
      </c>
      <c r="Q115" s="108" t="str">
        <f t="shared" si="153"/>
        <v/>
      </c>
      <c r="R115" s="108" t="str">
        <f t="shared" si="154"/>
        <v/>
      </c>
      <c r="S115" s="108" t="str">
        <f t="shared" si="155"/>
        <v/>
      </c>
      <c r="T115" s="108" t="str">
        <f t="shared" si="156"/>
        <v/>
      </c>
      <c r="U115" s="108" t="str">
        <f t="shared" si="157"/>
        <v/>
      </c>
      <c r="V115" s="108" t="str">
        <f t="shared" si="158"/>
        <v/>
      </c>
      <c r="W115" s="108" t="str">
        <f t="shared" si="159"/>
        <v/>
      </c>
      <c r="X115" s="108" t="str">
        <f t="shared" si="160"/>
        <v/>
      </c>
      <c r="Y115" s="108" t="str">
        <f t="shared" si="161"/>
        <v/>
      </c>
      <c r="Z115" s="108" t="str">
        <f t="shared" si="162"/>
        <v/>
      </c>
      <c r="AA115" s="108" t="str">
        <f t="shared" si="163"/>
        <v/>
      </c>
      <c r="AB115" s="108" t="str">
        <f t="shared" si="164"/>
        <v/>
      </c>
      <c r="AC115" s="108" t="str">
        <f t="shared" si="165"/>
        <v/>
      </c>
      <c r="AD115" s="108" t="str">
        <f t="shared" si="166"/>
        <v/>
      </c>
      <c r="AE115" s="108" t="str">
        <f t="shared" si="167"/>
        <v/>
      </c>
      <c r="AF115" s="108" t="str">
        <f t="shared" si="168"/>
        <v/>
      </c>
      <c r="AG115" s="108" t="str">
        <f t="shared" si="169"/>
        <v/>
      </c>
      <c r="AH115" s="108" t="str">
        <f t="shared" si="170"/>
        <v/>
      </c>
      <c r="AI115" s="108" t="str">
        <f t="shared" si="171"/>
        <v/>
      </c>
      <c r="AJ115" s="108" t="str">
        <f t="shared" si="172"/>
        <v/>
      </c>
      <c r="AK115" s="108" t="str">
        <f t="shared" si="173"/>
        <v/>
      </c>
      <c r="AL115" s="108" t="str">
        <f t="shared" si="174"/>
        <v/>
      </c>
      <c r="AM115" s="108" t="str">
        <f t="shared" si="175"/>
        <v/>
      </c>
      <c r="AN115" s="108" t="str">
        <f t="shared" si="176"/>
        <v/>
      </c>
      <c r="AO115" s="108" t="str">
        <f t="shared" si="177"/>
        <v/>
      </c>
      <c r="AP115" s="108" t="str">
        <f t="shared" si="178"/>
        <v/>
      </c>
      <c r="AQ115" s="108" t="str">
        <f t="shared" si="179"/>
        <v/>
      </c>
      <c r="AR115" s="108" t="str">
        <f t="shared" si="180"/>
        <v/>
      </c>
      <c r="AS115" s="108" t="str">
        <f t="shared" si="181"/>
        <v/>
      </c>
      <c r="AT115" s="108" t="str">
        <f t="shared" si="182"/>
        <v/>
      </c>
      <c r="AU115" s="108" t="str">
        <f t="shared" si="183"/>
        <v/>
      </c>
      <c r="AV115" s="108" t="str">
        <f t="shared" si="184"/>
        <v/>
      </c>
      <c r="AW115" s="108" t="str">
        <f t="shared" si="185"/>
        <v/>
      </c>
      <c r="AX115" s="108" t="str">
        <f t="shared" si="186"/>
        <v/>
      </c>
      <c r="AY115" s="108" t="str">
        <f t="shared" si="187"/>
        <v/>
      </c>
      <c r="AZ115" s="108" t="str">
        <f t="shared" si="188"/>
        <v/>
      </c>
      <c r="BA115" s="108" t="str">
        <f t="shared" si="189"/>
        <v/>
      </c>
      <c r="BB115" s="108" t="str">
        <f t="shared" si="190"/>
        <v/>
      </c>
      <c r="BC115" s="108" t="str">
        <f t="shared" si="191"/>
        <v/>
      </c>
      <c r="BD115" s="108" t="str">
        <f t="shared" si="192"/>
        <v/>
      </c>
      <c r="BE115" s="108" t="str">
        <f t="shared" si="193"/>
        <v/>
      </c>
      <c r="BF115" s="108" t="str">
        <f t="shared" si="194"/>
        <v/>
      </c>
      <c r="BG115" s="108" t="str">
        <f t="shared" si="195"/>
        <v/>
      </c>
      <c r="BH115" s="109" t="str">
        <f t="shared" si="196"/>
        <v/>
      </c>
    </row>
    <row r="116" spans="1:60">
      <c r="A116" s="84" t="s">
        <v>50</v>
      </c>
      <c r="B116" s="85" t="s">
        <v>64</v>
      </c>
      <c r="C116" s="117">
        <f>Project19_Start</f>
        <v>1</v>
      </c>
      <c r="D116" s="118">
        <f>Project19_Duration*'3 - Projects'!F184</f>
        <v>0</v>
      </c>
      <c r="E116" s="118">
        <f>IF(MOD(D116,1)=0.5,0.5,0)</f>
        <v>0</v>
      </c>
      <c r="F116" s="118" t="str">
        <f>IF(D116&lt;=1.5,"U","D")</f>
        <v>U</v>
      </c>
      <c r="G116" s="118">
        <f>IF(MOD(D116,1)=0.5,IF(F116="U",ROUNDUP(D116,0),ROUNDDOWN(D116,0)),ROUND(D116,0))</f>
        <v>0</v>
      </c>
      <c r="H116" s="119">
        <f t="shared" si="144"/>
        <v>0</v>
      </c>
      <c r="I116" s="106" t="str">
        <f t="shared" si="145"/>
        <v/>
      </c>
      <c r="J116" s="106" t="str">
        <f t="shared" si="146"/>
        <v/>
      </c>
      <c r="K116" s="106" t="str">
        <f t="shared" si="147"/>
        <v/>
      </c>
      <c r="L116" s="106" t="str">
        <f t="shared" si="148"/>
        <v/>
      </c>
      <c r="M116" s="106" t="str">
        <f t="shared" si="149"/>
        <v/>
      </c>
      <c r="N116" s="106" t="str">
        <f t="shared" si="150"/>
        <v/>
      </c>
      <c r="O116" s="106" t="str">
        <f t="shared" si="151"/>
        <v/>
      </c>
      <c r="P116" s="106" t="str">
        <f t="shared" si="152"/>
        <v/>
      </c>
      <c r="Q116" s="106" t="str">
        <f t="shared" si="153"/>
        <v/>
      </c>
      <c r="R116" s="106" t="str">
        <f t="shared" si="154"/>
        <v/>
      </c>
      <c r="S116" s="106" t="str">
        <f t="shared" si="155"/>
        <v/>
      </c>
      <c r="T116" s="106" t="str">
        <f t="shared" si="156"/>
        <v/>
      </c>
      <c r="U116" s="106" t="str">
        <f t="shared" si="157"/>
        <v/>
      </c>
      <c r="V116" s="106" t="str">
        <f t="shared" si="158"/>
        <v/>
      </c>
      <c r="W116" s="106" t="str">
        <f t="shared" si="159"/>
        <v/>
      </c>
      <c r="X116" s="106" t="str">
        <f t="shared" si="160"/>
        <v/>
      </c>
      <c r="Y116" s="106" t="str">
        <f t="shared" si="161"/>
        <v/>
      </c>
      <c r="Z116" s="106" t="str">
        <f t="shared" si="162"/>
        <v/>
      </c>
      <c r="AA116" s="106" t="str">
        <f t="shared" si="163"/>
        <v/>
      </c>
      <c r="AB116" s="106" t="str">
        <f t="shared" si="164"/>
        <v/>
      </c>
      <c r="AC116" s="106" t="str">
        <f t="shared" si="165"/>
        <v/>
      </c>
      <c r="AD116" s="106" t="str">
        <f t="shared" si="166"/>
        <v/>
      </c>
      <c r="AE116" s="106" t="str">
        <f t="shared" si="167"/>
        <v/>
      </c>
      <c r="AF116" s="106" t="str">
        <f t="shared" si="168"/>
        <v/>
      </c>
      <c r="AG116" s="106" t="str">
        <f t="shared" si="169"/>
        <v/>
      </c>
      <c r="AH116" s="106" t="str">
        <f t="shared" si="170"/>
        <v/>
      </c>
      <c r="AI116" s="106" t="str">
        <f t="shared" si="171"/>
        <v/>
      </c>
      <c r="AJ116" s="106" t="str">
        <f t="shared" si="172"/>
        <v/>
      </c>
      <c r="AK116" s="106" t="str">
        <f t="shared" si="173"/>
        <v/>
      </c>
      <c r="AL116" s="106" t="str">
        <f t="shared" si="174"/>
        <v/>
      </c>
      <c r="AM116" s="106" t="str">
        <f t="shared" si="175"/>
        <v/>
      </c>
      <c r="AN116" s="106" t="str">
        <f t="shared" si="176"/>
        <v/>
      </c>
      <c r="AO116" s="106" t="str">
        <f t="shared" si="177"/>
        <v/>
      </c>
      <c r="AP116" s="106" t="str">
        <f t="shared" si="178"/>
        <v/>
      </c>
      <c r="AQ116" s="106" t="str">
        <f t="shared" si="179"/>
        <v/>
      </c>
      <c r="AR116" s="106" t="str">
        <f t="shared" si="180"/>
        <v/>
      </c>
      <c r="AS116" s="106" t="str">
        <f t="shared" si="181"/>
        <v/>
      </c>
      <c r="AT116" s="106" t="str">
        <f t="shared" si="182"/>
        <v/>
      </c>
      <c r="AU116" s="106" t="str">
        <f t="shared" si="183"/>
        <v/>
      </c>
      <c r="AV116" s="106" t="str">
        <f t="shared" si="184"/>
        <v/>
      </c>
      <c r="AW116" s="106" t="str">
        <f t="shared" si="185"/>
        <v/>
      </c>
      <c r="AX116" s="106" t="str">
        <f t="shared" si="186"/>
        <v/>
      </c>
      <c r="AY116" s="106" t="str">
        <f t="shared" si="187"/>
        <v/>
      </c>
      <c r="AZ116" s="106" t="str">
        <f t="shared" si="188"/>
        <v/>
      </c>
      <c r="BA116" s="106" t="str">
        <f t="shared" si="189"/>
        <v/>
      </c>
      <c r="BB116" s="106" t="str">
        <f t="shared" si="190"/>
        <v/>
      </c>
      <c r="BC116" s="106" t="str">
        <f t="shared" si="191"/>
        <v/>
      </c>
      <c r="BD116" s="106" t="str">
        <f t="shared" si="192"/>
        <v/>
      </c>
      <c r="BE116" s="106" t="str">
        <f t="shared" si="193"/>
        <v/>
      </c>
      <c r="BF116" s="106" t="str">
        <f t="shared" si="194"/>
        <v/>
      </c>
      <c r="BG116" s="106" t="str">
        <f t="shared" si="195"/>
        <v/>
      </c>
      <c r="BH116" s="107" t="str">
        <f t="shared" si="196"/>
        <v/>
      </c>
    </row>
    <row r="117" spans="1:60">
      <c r="A117" s="84"/>
      <c r="B117" s="85" t="s">
        <v>65</v>
      </c>
      <c r="C117" s="113">
        <f>H116+1</f>
        <v>1</v>
      </c>
      <c r="D117" s="115">
        <f>Project19_Duration*'3 - Projects'!F185</f>
        <v>0</v>
      </c>
      <c r="E117" s="115">
        <f>IF(MOD(D117,1)=0.5,0.5,0)+E116</f>
        <v>0</v>
      </c>
      <c r="F117" s="115" t="str">
        <f>IF(E117=E116,F116,IF(F116="U","D","U"))</f>
        <v>U</v>
      </c>
      <c r="G117" s="115">
        <f t="shared" ref="G117:G120" si="212">IF(MOD(D117,1)=0.5,IF(F117="U",ROUNDUP(D117,0),ROUNDDOWN(D117,0)),ROUND(D117,0))</f>
        <v>0</v>
      </c>
      <c r="H117" s="111">
        <f t="shared" si="144"/>
        <v>0</v>
      </c>
      <c r="I117" s="106" t="str">
        <f t="shared" si="145"/>
        <v/>
      </c>
      <c r="J117" s="106" t="str">
        <f t="shared" si="146"/>
        <v/>
      </c>
      <c r="K117" s="106" t="str">
        <f t="shared" si="147"/>
        <v/>
      </c>
      <c r="L117" s="106" t="str">
        <f t="shared" si="148"/>
        <v/>
      </c>
      <c r="M117" s="106" t="str">
        <f t="shared" si="149"/>
        <v/>
      </c>
      <c r="N117" s="106" t="str">
        <f t="shared" si="150"/>
        <v/>
      </c>
      <c r="O117" s="106" t="str">
        <f t="shared" si="151"/>
        <v/>
      </c>
      <c r="P117" s="106" t="str">
        <f t="shared" si="152"/>
        <v/>
      </c>
      <c r="Q117" s="106" t="str">
        <f t="shared" si="153"/>
        <v/>
      </c>
      <c r="R117" s="106" t="str">
        <f t="shared" si="154"/>
        <v/>
      </c>
      <c r="S117" s="106" t="str">
        <f t="shared" si="155"/>
        <v/>
      </c>
      <c r="T117" s="106" t="str">
        <f t="shared" si="156"/>
        <v/>
      </c>
      <c r="U117" s="106" t="str">
        <f t="shared" si="157"/>
        <v/>
      </c>
      <c r="V117" s="106" t="str">
        <f t="shared" si="158"/>
        <v/>
      </c>
      <c r="W117" s="106" t="str">
        <f t="shared" si="159"/>
        <v/>
      </c>
      <c r="X117" s="106" t="str">
        <f t="shared" si="160"/>
        <v/>
      </c>
      <c r="Y117" s="106" t="str">
        <f t="shared" si="161"/>
        <v/>
      </c>
      <c r="Z117" s="106" t="str">
        <f t="shared" si="162"/>
        <v/>
      </c>
      <c r="AA117" s="106" t="str">
        <f t="shared" si="163"/>
        <v/>
      </c>
      <c r="AB117" s="106" t="str">
        <f t="shared" si="164"/>
        <v/>
      </c>
      <c r="AC117" s="106" t="str">
        <f t="shared" si="165"/>
        <v/>
      </c>
      <c r="AD117" s="106" t="str">
        <f t="shared" si="166"/>
        <v/>
      </c>
      <c r="AE117" s="106" t="str">
        <f t="shared" si="167"/>
        <v/>
      </c>
      <c r="AF117" s="106" t="str">
        <f t="shared" si="168"/>
        <v/>
      </c>
      <c r="AG117" s="106" t="str">
        <f t="shared" si="169"/>
        <v/>
      </c>
      <c r="AH117" s="106" t="str">
        <f t="shared" si="170"/>
        <v/>
      </c>
      <c r="AI117" s="106" t="str">
        <f t="shared" si="171"/>
        <v/>
      </c>
      <c r="AJ117" s="106" t="str">
        <f t="shared" si="172"/>
        <v/>
      </c>
      <c r="AK117" s="106" t="str">
        <f t="shared" si="173"/>
        <v/>
      </c>
      <c r="AL117" s="106" t="str">
        <f t="shared" si="174"/>
        <v/>
      </c>
      <c r="AM117" s="106" t="str">
        <f t="shared" si="175"/>
        <v/>
      </c>
      <c r="AN117" s="106" t="str">
        <f t="shared" si="176"/>
        <v/>
      </c>
      <c r="AO117" s="106" t="str">
        <f t="shared" si="177"/>
        <v/>
      </c>
      <c r="AP117" s="106" t="str">
        <f t="shared" si="178"/>
        <v/>
      </c>
      <c r="AQ117" s="106" t="str">
        <f t="shared" si="179"/>
        <v/>
      </c>
      <c r="AR117" s="106" t="str">
        <f t="shared" si="180"/>
        <v/>
      </c>
      <c r="AS117" s="106" t="str">
        <f t="shared" si="181"/>
        <v/>
      </c>
      <c r="AT117" s="106" t="str">
        <f t="shared" si="182"/>
        <v/>
      </c>
      <c r="AU117" s="106" t="str">
        <f t="shared" si="183"/>
        <v/>
      </c>
      <c r="AV117" s="106" t="str">
        <f t="shared" si="184"/>
        <v/>
      </c>
      <c r="AW117" s="106" t="str">
        <f t="shared" si="185"/>
        <v/>
      </c>
      <c r="AX117" s="106" t="str">
        <f t="shared" si="186"/>
        <v/>
      </c>
      <c r="AY117" s="106" t="str">
        <f t="shared" si="187"/>
        <v/>
      </c>
      <c r="AZ117" s="106" t="str">
        <f t="shared" si="188"/>
        <v/>
      </c>
      <c r="BA117" s="106" t="str">
        <f t="shared" si="189"/>
        <v/>
      </c>
      <c r="BB117" s="106" t="str">
        <f t="shared" si="190"/>
        <v/>
      </c>
      <c r="BC117" s="106" t="str">
        <f t="shared" si="191"/>
        <v/>
      </c>
      <c r="BD117" s="106" t="str">
        <f t="shared" si="192"/>
        <v/>
      </c>
      <c r="BE117" s="106" t="str">
        <f t="shared" si="193"/>
        <v/>
      </c>
      <c r="BF117" s="106" t="str">
        <f t="shared" si="194"/>
        <v/>
      </c>
      <c r="BG117" s="106" t="str">
        <f t="shared" si="195"/>
        <v/>
      </c>
      <c r="BH117" s="107" t="str">
        <f t="shared" si="196"/>
        <v/>
      </c>
    </row>
    <row r="118" spans="1:60">
      <c r="A118" s="84"/>
      <c r="B118" s="85" t="s">
        <v>70</v>
      </c>
      <c r="C118" s="113">
        <f>H117+1</f>
        <v>1</v>
      </c>
      <c r="D118" s="115">
        <f>Project19_Duration*'3 - Projects'!F186</f>
        <v>0</v>
      </c>
      <c r="E118" s="115">
        <f t="shared" ref="E118:E120" si="213">IF(MOD(D118,1)=0.5,0.5,0)+E117</f>
        <v>0</v>
      </c>
      <c r="F118" s="115" t="str">
        <f t="shared" ref="F118:F120" si="214">IF(E118=E117,F117,IF(F117="U","D","U"))</f>
        <v>U</v>
      </c>
      <c r="G118" s="115">
        <f t="shared" si="212"/>
        <v>0</v>
      </c>
      <c r="H118" s="111">
        <f t="shared" si="144"/>
        <v>0</v>
      </c>
      <c r="I118" s="106" t="str">
        <f t="shared" si="145"/>
        <v/>
      </c>
      <c r="J118" s="106" t="str">
        <f t="shared" si="146"/>
        <v/>
      </c>
      <c r="K118" s="106" t="str">
        <f t="shared" si="147"/>
        <v/>
      </c>
      <c r="L118" s="106" t="str">
        <f t="shared" si="148"/>
        <v/>
      </c>
      <c r="M118" s="106" t="str">
        <f t="shared" si="149"/>
        <v/>
      </c>
      <c r="N118" s="106" t="str">
        <f t="shared" si="150"/>
        <v/>
      </c>
      <c r="O118" s="106" t="str">
        <f t="shared" si="151"/>
        <v/>
      </c>
      <c r="P118" s="106" t="str">
        <f t="shared" si="152"/>
        <v/>
      </c>
      <c r="Q118" s="106" t="str">
        <f t="shared" si="153"/>
        <v/>
      </c>
      <c r="R118" s="106" t="str">
        <f t="shared" si="154"/>
        <v/>
      </c>
      <c r="S118" s="106" t="str">
        <f t="shared" si="155"/>
        <v/>
      </c>
      <c r="T118" s="106" t="str">
        <f t="shared" si="156"/>
        <v/>
      </c>
      <c r="U118" s="106" t="str">
        <f t="shared" si="157"/>
        <v/>
      </c>
      <c r="V118" s="106" t="str">
        <f t="shared" si="158"/>
        <v/>
      </c>
      <c r="W118" s="106" t="str">
        <f t="shared" si="159"/>
        <v/>
      </c>
      <c r="X118" s="106" t="str">
        <f t="shared" si="160"/>
        <v/>
      </c>
      <c r="Y118" s="106" t="str">
        <f t="shared" si="161"/>
        <v/>
      </c>
      <c r="Z118" s="106" t="str">
        <f t="shared" si="162"/>
        <v/>
      </c>
      <c r="AA118" s="106" t="str">
        <f t="shared" si="163"/>
        <v/>
      </c>
      <c r="AB118" s="106" t="str">
        <f t="shared" si="164"/>
        <v/>
      </c>
      <c r="AC118" s="106" t="str">
        <f t="shared" si="165"/>
        <v/>
      </c>
      <c r="AD118" s="106" t="str">
        <f t="shared" si="166"/>
        <v/>
      </c>
      <c r="AE118" s="106" t="str">
        <f t="shared" si="167"/>
        <v/>
      </c>
      <c r="AF118" s="106" t="str">
        <f t="shared" si="168"/>
        <v/>
      </c>
      <c r="AG118" s="106" t="str">
        <f t="shared" si="169"/>
        <v/>
      </c>
      <c r="AH118" s="106" t="str">
        <f t="shared" si="170"/>
        <v/>
      </c>
      <c r="AI118" s="106" t="str">
        <f t="shared" si="171"/>
        <v/>
      </c>
      <c r="AJ118" s="106" t="str">
        <f t="shared" si="172"/>
        <v/>
      </c>
      <c r="AK118" s="106" t="str">
        <f t="shared" si="173"/>
        <v/>
      </c>
      <c r="AL118" s="106" t="str">
        <f t="shared" si="174"/>
        <v/>
      </c>
      <c r="AM118" s="106" t="str">
        <f t="shared" si="175"/>
        <v/>
      </c>
      <c r="AN118" s="106" t="str">
        <f t="shared" si="176"/>
        <v/>
      </c>
      <c r="AO118" s="106" t="str">
        <f t="shared" si="177"/>
        <v/>
      </c>
      <c r="AP118" s="106" t="str">
        <f t="shared" si="178"/>
        <v/>
      </c>
      <c r="AQ118" s="106" t="str">
        <f t="shared" si="179"/>
        <v/>
      </c>
      <c r="AR118" s="106" t="str">
        <f t="shared" si="180"/>
        <v/>
      </c>
      <c r="AS118" s="106" t="str">
        <f t="shared" si="181"/>
        <v/>
      </c>
      <c r="AT118" s="106" t="str">
        <f t="shared" si="182"/>
        <v/>
      </c>
      <c r="AU118" s="106" t="str">
        <f t="shared" si="183"/>
        <v/>
      </c>
      <c r="AV118" s="106" t="str">
        <f t="shared" si="184"/>
        <v/>
      </c>
      <c r="AW118" s="106" t="str">
        <f t="shared" si="185"/>
        <v/>
      </c>
      <c r="AX118" s="106" t="str">
        <f t="shared" si="186"/>
        <v/>
      </c>
      <c r="AY118" s="106" t="str">
        <f t="shared" si="187"/>
        <v/>
      </c>
      <c r="AZ118" s="106" t="str">
        <f t="shared" si="188"/>
        <v/>
      </c>
      <c r="BA118" s="106" t="str">
        <f t="shared" si="189"/>
        <v/>
      </c>
      <c r="BB118" s="106" t="str">
        <f t="shared" si="190"/>
        <v/>
      </c>
      <c r="BC118" s="106" t="str">
        <f t="shared" si="191"/>
        <v/>
      </c>
      <c r="BD118" s="106" t="str">
        <f t="shared" si="192"/>
        <v/>
      </c>
      <c r="BE118" s="106" t="str">
        <f t="shared" si="193"/>
        <v/>
      </c>
      <c r="BF118" s="106" t="str">
        <f t="shared" si="194"/>
        <v/>
      </c>
      <c r="BG118" s="106" t="str">
        <f t="shared" si="195"/>
        <v/>
      </c>
      <c r="BH118" s="107" t="str">
        <f t="shared" si="196"/>
        <v/>
      </c>
    </row>
    <row r="119" spans="1:60">
      <c r="A119" s="84"/>
      <c r="B119" s="85" t="s">
        <v>71</v>
      </c>
      <c r="C119" s="113">
        <f>H118+1</f>
        <v>1</v>
      </c>
      <c r="D119" s="115">
        <f>Project19_Duration*'3 - Projects'!F187</f>
        <v>0</v>
      </c>
      <c r="E119" s="115">
        <f t="shared" si="213"/>
        <v>0</v>
      </c>
      <c r="F119" s="115" t="str">
        <f t="shared" si="214"/>
        <v>U</v>
      </c>
      <c r="G119" s="115">
        <f t="shared" si="212"/>
        <v>0</v>
      </c>
      <c r="H119" s="111">
        <f t="shared" si="144"/>
        <v>0</v>
      </c>
      <c r="I119" s="106" t="str">
        <f t="shared" si="145"/>
        <v/>
      </c>
      <c r="J119" s="106" t="str">
        <f t="shared" si="146"/>
        <v/>
      </c>
      <c r="K119" s="106" t="str">
        <f t="shared" si="147"/>
        <v/>
      </c>
      <c r="L119" s="106" t="str">
        <f t="shared" si="148"/>
        <v/>
      </c>
      <c r="M119" s="106" t="str">
        <f t="shared" si="149"/>
        <v/>
      </c>
      <c r="N119" s="106" t="str">
        <f t="shared" si="150"/>
        <v/>
      </c>
      <c r="O119" s="106" t="str">
        <f t="shared" si="151"/>
        <v/>
      </c>
      <c r="P119" s="106" t="str">
        <f t="shared" si="152"/>
        <v/>
      </c>
      <c r="Q119" s="106" t="str">
        <f t="shared" si="153"/>
        <v/>
      </c>
      <c r="R119" s="106" t="str">
        <f t="shared" si="154"/>
        <v/>
      </c>
      <c r="S119" s="106" t="str">
        <f t="shared" si="155"/>
        <v/>
      </c>
      <c r="T119" s="106" t="str">
        <f t="shared" si="156"/>
        <v/>
      </c>
      <c r="U119" s="106" t="str">
        <f t="shared" si="157"/>
        <v/>
      </c>
      <c r="V119" s="106" t="str">
        <f t="shared" si="158"/>
        <v/>
      </c>
      <c r="W119" s="106" t="str">
        <f t="shared" si="159"/>
        <v/>
      </c>
      <c r="X119" s="106" t="str">
        <f t="shared" si="160"/>
        <v/>
      </c>
      <c r="Y119" s="106" t="str">
        <f t="shared" si="161"/>
        <v/>
      </c>
      <c r="Z119" s="106" t="str">
        <f t="shared" si="162"/>
        <v/>
      </c>
      <c r="AA119" s="106" t="str">
        <f t="shared" si="163"/>
        <v/>
      </c>
      <c r="AB119" s="106" t="str">
        <f t="shared" si="164"/>
        <v/>
      </c>
      <c r="AC119" s="106" t="str">
        <f t="shared" si="165"/>
        <v/>
      </c>
      <c r="AD119" s="106" t="str">
        <f t="shared" si="166"/>
        <v/>
      </c>
      <c r="AE119" s="106" t="str">
        <f t="shared" si="167"/>
        <v/>
      </c>
      <c r="AF119" s="106" t="str">
        <f t="shared" si="168"/>
        <v/>
      </c>
      <c r="AG119" s="106" t="str">
        <f t="shared" si="169"/>
        <v/>
      </c>
      <c r="AH119" s="106" t="str">
        <f t="shared" si="170"/>
        <v/>
      </c>
      <c r="AI119" s="106" t="str">
        <f t="shared" si="171"/>
        <v/>
      </c>
      <c r="AJ119" s="106" t="str">
        <f t="shared" si="172"/>
        <v/>
      </c>
      <c r="AK119" s="106" t="str">
        <f t="shared" si="173"/>
        <v/>
      </c>
      <c r="AL119" s="106" t="str">
        <f t="shared" si="174"/>
        <v/>
      </c>
      <c r="AM119" s="106" t="str">
        <f t="shared" si="175"/>
        <v/>
      </c>
      <c r="AN119" s="106" t="str">
        <f t="shared" si="176"/>
        <v/>
      </c>
      <c r="AO119" s="106" t="str">
        <f t="shared" si="177"/>
        <v/>
      </c>
      <c r="AP119" s="106" t="str">
        <f t="shared" si="178"/>
        <v/>
      </c>
      <c r="AQ119" s="106" t="str">
        <f t="shared" si="179"/>
        <v/>
      </c>
      <c r="AR119" s="106" t="str">
        <f t="shared" si="180"/>
        <v/>
      </c>
      <c r="AS119" s="106" t="str">
        <f t="shared" si="181"/>
        <v/>
      </c>
      <c r="AT119" s="106" t="str">
        <f t="shared" si="182"/>
        <v/>
      </c>
      <c r="AU119" s="106" t="str">
        <f t="shared" si="183"/>
        <v/>
      </c>
      <c r="AV119" s="106" t="str">
        <f t="shared" si="184"/>
        <v/>
      </c>
      <c r="AW119" s="106" t="str">
        <f t="shared" si="185"/>
        <v/>
      </c>
      <c r="AX119" s="106" t="str">
        <f t="shared" si="186"/>
        <v/>
      </c>
      <c r="AY119" s="106" t="str">
        <f t="shared" si="187"/>
        <v/>
      </c>
      <c r="AZ119" s="106" t="str">
        <f t="shared" si="188"/>
        <v/>
      </c>
      <c r="BA119" s="106" t="str">
        <f t="shared" si="189"/>
        <v/>
      </c>
      <c r="BB119" s="106" t="str">
        <f t="shared" si="190"/>
        <v/>
      </c>
      <c r="BC119" s="106" t="str">
        <f t="shared" si="191"/>
        <v/>
      </c>
      <c r="BD119" s="106" t="str">
        <f t="shared" si="192"/>
        <v/>
      </c>
      <c r="BE119" s="106" t="str">
        <f t="shared" si="193"/>
        <v/>
      </c>
      <c r="BF119" s="106" t="str">
        <f t="shared" si="194"/>
        <v/>
      </c>
      <c r="BG119" s="106" t="str">
        <f t="shared" si="195"/>
        <v/>
      </c>
      <c r="BH119" s="107" t="str">
        <f t="shared" si="196"/>
        <v/>
      </c>
    </row>
    <row r="120" spans="1:60">
      <c r="A120" s="87"/>
      <c r="B120" s="88" t="s">
        <v>72</v>
      </c>
      <c r="C120" s="114">
        <f>H119+1</f>
        <v>1</v>
      </c>
      <c r="D120" s="116">
        <f>Project19_Duration*'3 - Projects'!F188</f>
        <v>0</v>
      </c>
      <c r="E120" s="116">
        <f t="shared" si="213"/>
        <v>0</v>
      </c>
      <c r="F120" s="116" t="str">
        <f t="shared" si="214"/>
        <v>U</v>
      </c>
      <c r="G120" s="116">
        <f t="shared" si="212"/>
        <v>0</v>
      </c>
      <c r="H120" s="112">
        <f t="shared" si="144"/>
        <v>0</v>
      </c>
      <c r="I120" s="108" t="str">
        <f t="shared" si="145"/>
        <v/>
      </c>
      <c r="J120" s="108" t="str">
        <f t="shared" si="146"/>
        <v/>
      </c>
      <c r="K120" s="108" t="str">
        <f t="shared" si="147"/>
        <v/>
      </c>
      <c r="L120" s="108" t="str">
        <f t="shared" si="148"/>
        <v/>
      </c>
      <c r="M120" s="108" t="str">
        <f t="shared" si="149"/>
        <v/>
      </c>
      <c r="N120" s="108" t="str">
        <f t="shared" si="150"/>
        <v/>
      </c>
      <c r="O120" s="108" t="str">
        <f t="shared" si="151"/>
        <v/>
      </c>
      <c r="P120" s="108" t="str">
        <f t="shared" si="152"/>
        <v/>
      </c>
      <c r="Q120" s="108" t="str">
        <f t="shared" si="153"/>
        <v/>
      </c>
      <c r="R120" s="108" t="str">
        <f t="shared" si="154"/>
        <v/>
      </c>
      <c r="S120" s="108" t="str">
        <f t="shared" si="155"/>
        <v/>
      </c>
      <c r="T120" s="108" t="str">
        <f t="shared" si="156"/>
        <v/>
      </c>
      <c r="U120" s="108" t="str">
        <f t="shared" si="157"/>
        <v/>
      </c>
      <c r="V120" s="108" t="str">
        <f t="shared" si="158"/>
        <v/>
      </c>
      <c r="W120" s="108" t="str">
        <f t="shared" si="159"/>
        <v/>
      </c>
      <c r="X120" s="108" t="str">
        <f t="shared" si="160"/>
        <v/>
      </c>
      <c r="Y120" s="108" t="str">
        <f t="shared" si="161"/>
        <v/>
      </c>
      <c r="Z120" s="108" t="str">
        <f t="shared" si="162"/>
        <v/>
      </c>
      <c r="AA120" s="108" t="str">
        <f t="shared" si="163"/>
        <v/>
      </c>
      <c r="AB120" s="108" t="str">
        <f t="shared" si="164"/>
        <v/>
      </c>
      <c r="AC120" s="108" t="str">
        <f t="shared" si="165"/>
        <v/>
      </c>
      <c r="AD120" s="108" t="str">
        <f t="shared" si="166"/>
        <v/>
      </c>
      <c r="AE120" s="108" t="str">
        <f t="shared" si="167"/>
        <v/>
      </c>
      <c r="AF120" s="108" t="str">
        <f t="shared" si="168"/>
        <v/>
      </c>
      <c r="AG120" s="108" t="str">
        <f t="shared" si="169"/>
        <v/>
      </c>
      <c r="AH120" s="108" t="str">
        <f t="shared" si="170"/>
        <v/>
      </c>
      <c r="AI120" s="108" t="str">
        <f t="shared" si="171"/>
        <v/>
      </c>
      <c r="AJ120" s="108" t="str">
        <f t="shared" si="172"/>
        <v/>
      </c>
      <c r="AK120" s="108" t="str">
        <f t="shared" si="173"/>
        <v/>
      </c>
      <c r="AL120" s="108" t="str">
        <f t="shared" si="174"/>
        <v/>
      </c>
      <c r="AM120" s="108" t="str">
        <f t="shared" si="175"/>
        <v/>
      </c>
      <c r="AN120" s="108" t="str">
        <f t="shared" si="176"/>
        <v/>
      </c>
      <c r="AO120" s="108" t="str">
        <f t="shared" si="177"/>
        <v/>
      </c>
      <c r="AP120" s="108" t="str">
        <f t="shared" si="178"/>
        <v/>
      </c>
      <c r="AQ120" s="108" t="str">
        <f t="shared" si="179"/>
        <v/>
      </c>
      <c r="AR120" s="108" t="str">
        <f t="shared" si="180"/>
        <v/>
      </c>
      <c r="AS120" s="108" t="str">
        <f t="shared" si="181"/>
        <v/>
      </c>
      <c r="AT120" s="108" t="str">
        <f t="shared" si="182"/>
        <v/>
      </c>
      <c r="AU120" s="108" t="str">
        <f t="shared" si="183"/>
        <v/>
      </c>
      <c r="AV120" s="108" t="str">
        <f t="shared" si="184"/>
        <v/>
      </c>
      <c r="AW120" s="108" t="str">
        <f t="shared" si="185"/>
        <v/>
      </c>
      <c r="AX120" s="108" t="str">
        <f t="shared" si="186"/>
        <v/>
      </c>
      <c r="AY120" s="108" t="str">
        <f t="shared" si="187"/>
        <v/>
      </c>
      <c r="AZ120" s="108" t="str">
        <f t="shared" si="188"/>
        <v/>
      </c>
      <c r="BA120" s="108" t="str">
        <f t="shared" si="189"/>
        <v/>
      </c>
      <c r="BB120" s="108" t="str">
        <f t="shared" si="190"/>
        <v/>
      </c>
      <c r="BC120" s="108" t="str">
        <f t="shared" si="191"/>
        <v/>
      </c>
      <c r="BD120" s="108" t="str">
        <f t="shared" si="192"/>
        <v/>
      </c>
      <c r="BE120" s="108" t="str">
        <f t="shared" si="193"/>
        <v/>
      </c>
      <c r="BF120" s="108" t="str">
        <f t="shared" si="194"/>
        <v/>
      </c>
      <c r="BG120" s="108" t="str">
        <f t="shared" si="195"/>
        <v/>
      </c>
      <c r="BH120" s="109" t="str">
        <f t="shared" si="196"/>
        <v/>
      </c>
    </row>
    <row r="121" spans="1:60">
      <c r="A121" s="84" t="s">
        <v>25</v>
      </c>
      <c r="B121" s="85" t="s">
        <v>64</v>
      </c>
      <c r="C121" s="117">
        <f>Project20_Start</f>
        <v>1</v>
      </c>
      <c r="D121" s="118">
        <f>Project20_Duration*'3 - Projects'!F194</f>
        <v>0</v>
      </c>
      <c r="E121" s="118">
        <f>IF(MOD(D121,1)=0.5,0.5,0)</f>
        <v>0</v>
      </c>
      <c r="F121" s="118" t="str">
        <f>IF(D121&lt;=1.5,"U","D")</f>
        <v>U</v>
      </c>
      <c r="G121" s="118">
        <f>IF(MOD(D121,1)=0.5,IF(F121="U",ROUNDUP(D121,0),ROUNDDOWN(D121,0)),ROUND(D121,0))</f>
        <v>0</v>
      </c>
      <c r="H121" s="119">
        <f t="shared" si="144"/>
        <v>0</v>
      </c>
      <c r="I121" s="106" t="str">
        <f t="shared" si="145"/>
        <v/>
      </c>
      <c r="J121" s="106" t="str">
        <f t="shared" si="146"/>
        <v/>
      </c>
      <c r="K121" s="106" t="str">
        <f t="shared" si="147"/>
        <v/>
      </c>
      <c r="L121" s="106" t="str">
        <f t="shared" si="148"/>
        <v/>
      </c>
      <c r="M121" s="106" t="str">
        <f t="shared" si="149"/>
        <v/>
      </c>
      <c r="N121" s="106" t="str">
        <f t="shared" si="150"/>
        <v/>
      </c>
      <c r="O121" s="106" t="str">
        <f t="shared" si="151"/>
        <v/>
      </c>
      <c r="P121" s="106" t="str">
        <f t="shared" si="152"/>
        <v/>
      </c>
      <c r="Q121" s="106" t="str">
        <f t="shared" si="153"/>
        <v/>
      </c>
      <c r="R121" s="106" t="str">
        <f t="shared" si="154"/>
        <v/>
      </c>
      <c r="S121" s="106" t="str">
        <f t="shared" si="155"/>
        <v/>
      </c>
      <c r="T121" s="106" t="str">
        <f t="shared" si="156"/>
        <v/>
      </c>
      <c r="U121" s="106" t="str">
        <f t="shared" si="157"/>
        <v/>
      </c>
      <c r="V121" s="106" t="str">
        <f t="shared" si="158"/>
        <v/>
      </c>
      <c r="W121" s="106" t="str">
        <f t="shared" si="159"/>
        <v/>
      </c>
      <c r="X121" s="106" t="str">
        <f t="shared" si="160"/>
        <v/>
      </c>
      <c r="Y121" s="106" t="str">
        <f t="shared" si="161"/>
        <v/>
      </c>
      <c r="Z121" s="106" t="str">
        <f t="shared" si="162"/>
        <v/>
      </c>
      <c r="AA121" s="106" t="str">
        <f t="shared" si="163"/>
        <v/>
      </c>
      <c r="AB121" s="106" t="str">
        <f t="shared" si="164"/>
        <v/>
      </c>
      <c r="AC121" s="106" t="str">
        <f t="shared" si="165"/>
        <v/>
      </c>
      <c r="AD121" s="106" t="str">
        <f t="shared" si="166"/>
        <v/>
      </c>
      <c r="AE121" s="106" t="str">
        <f t="shared" si="167"/>
        <v/>
      </c>
      <c r="AF121" s="106" t="str">
        <f t="shared" si="168"/>
        <v/>
      </c>
      <c r="AG121" s="106" t="str">
        <f t="shared" si="169"/>
        <v/>
      </c>
      <c r="AH121" s="106" t="str">
        <f t="shared" si="170"/>
        <v/>
      </c>
      <c r="AI121" s="106" t="str">
        <f t="shared" si="171"/>
        <v/>
      </c>
      <c r="AJ121" s="106" t="str">
        <f t="shared" si="172"/>
        <v/>
      </c>
      <c r="AK121" s="106" t="str">
        <f t="shared" si="173"/>
        <v/>
      </c>
      <c r="AL121" s="106" t="str">
        <f t="shared" si="174"/>
        <v/>
      </c>
      <c r="AM121" s="106" t="str">
        <f t="shared" si="175"/>
        <v/>
      </c>
      <c r="AN121" s="106" t="str">
        <f t="shared" si="176"/>
        <v/>
      </c>
      <c r="AO121" s="106" t="str">
        <f t="shared" si="177"/>
        <v/>
      </c>
      <c r="AP121" s="106" t="str">
        <f t="shared" si="178"/>
        <v/>
      </c>
      <c r="AQ121" s="106" t="str">
        <f t="shared" si="179"/>
        <v/>
      </c>
      <c r="AR121" s="106" t="str">
        <f t="shared" si="180"/>
        <v/>
      </c>
      <c r="AS121" s="106" t="str">
        <f t="shared" si="181"/>
        <v/>
      </c>
      <c r="AT121" s="106" t="str">
        <f t="shared" si="182"/>
        <v/>
      </c>
      <c r="AU121" s="106" t="str">
        <f t="shared" si="183"/>
        <v/>
      </c>
      <c r="AV121" s="106" t="str">
        <f t="shared" si="184"/>
        <v/>
      </c>
      <c r="AW121" s="106" t="str">
        <f t="shared" si="185"/>
        <v/>
      </c>
      <c r="AX121" s="106" t="str">
        <f t="shared" si="186"/>
        <v/>
      </c>
      <c r="AY121" s="106" t="str">
        <f t="shared" si="187"/>
        <v/>
      </c>
      <c r="AZ121" s="106" t="str">
        <f t="shared" si="188"/>
        <v/>
      </c>
      <c r="BA121" s="106" t="str">
        <f t="shared" si="189"/>
        <v/>
      </c>
      <c r="BB121" s="106" t="str">
        <f t="shared" si="190"/>
        <v/>
      </c>
      <c r="BC121" s="106" t="str">
        <f t="shared" si="191"/>
        <v/>
      </c>
      <c r="BD121" s="106" t="str">
        <f t="shared" si="192"/>
        <v/>
      </c>
      <c r="BE121" s="106" t="str">
        <f t="shared" si="193"/>
        <v/>
      </c>
      <c r="BF121" s="106" t="str">
        <f t="shared" si="194"/>
        <v/>
      </c>
      <c r="BG121" s="106" t="str">
        <f t="shared" si="195"/>
        <v/>
      </c>
      <c r="BH121" s="107" t="str">
        <f t="shared" si="196"/>
        <v/>
      </c>
    </row>
    <row r="122" spans="1:60">
      <c r="A122" s="84"/>
      <c r="B122" s="85" t="s">
        <v>65</v>
      </c>
      <c r="C122" s="113">
        <f>H121+1</f>
        <v>1</v>
      </c>
      <c r="D122" s="115">
        <f>Project20_Duration*'3 - Projects'!F195</f>
        <v>0</v>
      </c>
      <c r="E122" s="115">
        <f>IF(MOD(D122,1)=0.5,0.5,0)+E121</f>
        <v>0</v>
      </c>
      <c r="F122" s="115" t="str">
        <f>IF(E122=E121,F121,IF(F121="U","D","U"))</f>
        <v>U</v>
      </c>
      <c r="G122" s="115">
        <f t="shared" ref="G122:G125" si="215">IF(MOD(D122,1)=0.5,IF(F122="U",ROUNDUP(D122,0),ROUNDDOWN(D122,0)),ROUND(D122,0))</f>
        <v>0</v>
      </c>
      <c r="H122" s="111">
        <f t="shared" ref="H122:H150" si="216">C122+G122-1</f>
        <v>0</v>
      </c>
      <c r="I122" s="106" t="str">
        <f t="shared" ref="I122:I150" si="217">IF(AND(Week1&gt;=C122,Week1&lt;=H122),"x","")</f>
        <v/>
      </c>
      <c r="J122" s="106" t="str">
        <f t="shared" ref="J122:J150" si="218">IF(AND(Week2&gt;=C122,Week2&lt;=H122),"x","")</f>
        <v/>
      </c>
      <c r="K122" s="106" t="str">
        <f t="shared" ref="K122:K150" si="219">IF(AND(Week3&gt;=C122,Week3&lt;=H122),"x","")</f>
        <v/>
      </c>
      <c r="L122" s="106" t="str">
        <f t="shared" ref="L122:L150" si="220">IF(AND(Week4&gt;=C122,Week4&lt;=H122),"x","")</f>
        <v/>
      </c>
      <c r="M122" s="106" t="str">
        <f t="shared" ref="M122:M150" si="221">IF(AND(Week5&gt;=C122,Week5&lt;=H122),"x","")</f>
        <v/>
      </c>
      <c r="N122" s="106" t="str">
        <f t="shared" ref="N122:N150" si="222">IF(AND(Week6&gt;=C122,Week6&lt;=H122),"x","")</f>
        <v/>
      </c>
      <c r="O122" s="106" t="str">
        <f t="shared" ref="O122:O150" si="223">IF(AND(Week7&gt;=C122,Week7&lt;=H122),"x","")</f>
        <v/>
      </c>
      <c r="P122" s="106" t="str">
        <f t="shared" ref="P122:P150" si="224">IF(AND(Week8&gt;=C122,Week8&lt;=H122),"x","")</f>
        <v/>
      </c>
      <c r="Q122" s="106" t="str">
        <f t="shared" ref="Q122:Q150" si="225">IF(AND(Week9&gt;=C122,Week9&lt;=H122),"x","")</f>
        <v/>
      </c>
      <c r="R122" s="106" t="str">
        <f t="shared" ref="R122:R150" si="226">IF(AND(Week10&gt;=C122,Week10&lt;=H122),"x","")</f>
        <v/>
      </c>
      <c r="S122" s="106" t="str">
        <f t="shared" ref="S122:S150" si="227">IF(AND(Week11&gt;=C122,Week11&lt;=H122),"x","")</f>
        <v/>
      </c>
      <c r="T122" s="106" t="str">
        <f t="shared" ref="T122:T150" si="228">IF(AND(Week12&gt;=C122,Week12&lt;=H122),"x","")</f>
        <v/>
      </c>
      <c r="U122" s="106" t="str">
        <f t="shared" ref="U122:U150" si="229">IF(AND(Week13&gt;=C122,Week13&lt;=H122),"x","")</f>
        <v/>
      </c>
      <c r="V122" s="106" t="str">
        <f t="shared" ref="V122:V150" si="230">IF(AND(Week14&gt;=C122,Week14&lt;=H122),"x","")</f>
        <v/>
      </c>
      <c r="W122" s="106" t="str">
        <f t="shared" ref="W122:W150" si="231">IF(AND(Week15&gt;=C122,Week15&lt;=H122),"x","")</f>
        <v/>
      </c>
      <c r="X122" s="106" t="str">
        <f t="shared" ref="X122:X150" si="232">IF(AND(Week16&gt;=C122,Week16&lt;=H122),"x","")</f>
        <v/>
      </c>
      <c r="Y122" s="106" t="str">
        <f t="shared" ref="Y122:Y150" si="233">IF(AND(Week17&gt;=C122,Week17&lt;=H122),"x","")</f>
        <v/>
      </c>
      <c r="Z122" s="106" t="str">
        <f t="shared" ref="Z122:Z150" si="234">IF(AND(Week18&gt;=C122,Week18&lt;=H122),"x","")</f>
        <v/>
      </c>
      <c r="AA122" s="106" t="str">
        <f t="shared" ref="AA122:AA150" si="235">IF(AND(Week19&gt;=C122,Week19&lt;=H122),"x","")</f>
        <v/>
      </c>
      <c r="AB122" s="106" t="str">
        <f t="shared" ref="AB122:AB150" si="236">IF(AND(Week20&gt;=C122,Week20&lt;=H122),"x","")</f>
        <v/>
      </c>
      <c r="AC122" s="106" t="str">
        <f t="shared" ref="AC122:AC150" si="237">IF(AND(Week21&gt;=C122,Week21&lt;=H122),"x","")</f>
        <v/>
      </c>
      <c r="AD122" s="106" t="str">
        <f t="shared" ref="AD122:AD150" si="238">IF(AND(Week22&gt;=C122,Week22&lt;=H122),"x","")</f>
        <v/>
      </c>
      <c r="AE122" s="106" t="str">
        <f t="shared" ref="AE122:AE150" si="239">IF(AND(Week23&gt;=C122,Week23&lt;=H122),"x","")</f>
        <v/>
      </c>
      <c r="AF122" s="106" t="str">
        <f t="shared" ref="AF122:AF150" si="240">IF(AND(Week24&gt;=C122,Week24&lt;=H122),"x","")</f>
        <v/>
      </c>
      <c r="AG122" s="106" t="str">
        <f t="shared" ref="AG122:AG150" si="241">IF(AND(Week25&gt;=C122,Week25&lt;=H122),"x","")</f>
        <v/>
      </c>
      <c r="AH122" s="106" t="str">
        <f t="shared" ref="AH122:AH150" si="242">IF(AND(Week26&gt;=C122,Week26&lt;=H122),"x","")</f>
        <v/>
      </c>
      <c r="AI122" s="106" t="str">
        <f t="shared" ref="AI122:AI150" si="243">IF(AND(Week27&gt;=C122,Week27&lt;=H122),"x","")</f>
        <v/>
      </c>
      <c r="AJ122" s="106" t="str">
        <f t="shared" ref="AJ122:AJ150" si="244">IF(AND(Week28&gt;=C122,Week28&lt;=H122),"x","")</f>
        <v/>
      </c>
      <c r="AK122" s="106" t="str">
        <f t="shared" ref="AK122:AK150" si="245">IF(AND(Week29&gt;=C122,Week29&lt;=H122),"x","")</f>
        <v/>
      </c>
      <c r="AL122" s="106" t="str">
        <f t="shared" ref="AL122:AL150" si="246">IF(AND(Week30&gt;=C122,Week30&lt;=H122),"x","")</f>
        <v/>
      </c>
      <c r="AM122" s="106" t="str">
        <f t="shared" ref="AM122:AM150" si="247">IF(AND(Week31&gt;=C122,Week31&lt;=H122),"x","")</f>
        <v/>
      </c>
      <c r="AN122" s="106" t="str">
        <f t="shared" ref="AN122:AN150" si="248">IF(AND(Week32&gt;=C122,Week32&lt;=H122),"x","")</f>
        <v/>
      </c>
      <c r="AO122" s="106" t="str">
        <f t="shared" ref="AO122:AO150" si="249">IF(AND(Week33&gt;=C122,Week33&lt;=H122),"x","")</f>
        <v/>
      </c>
      <c r="AP122" s="106" t="str">
        <f t="shared" ref="AP122:AP150" si="250">IF(AND(Week34&gt;=C122,Week34&lt;=H122),"x","")</f>
        <v/>
      </c>
      <c r="AQ122" s="106" t="str">
        <f t="shared" ref="AQ122:AQ150" si="251">IF(AND(Week35&gt;=C122,Week35&lt;=H122),"x","")</f>
        <v/>
      </c>
      <c r="AR122" s="106" t="str">
        <f t="shared" ref="AR122:AR150" si="252">IF(AND(Week36&gt;=C122,Week36&lt;=H122),"x","")</f>
        <v/>
      </c>
      <c r="AS122" s="106" t="str">
        <f t="shared" ref="AS122:AS150" si="253">IF(AND(Week37&gt;=C122,Week37&lt;=H122),"x","")</f>
        <v/>
      </c>
      <c r="AT122" s="106" t="str">
        <f t="shared" ref="AT122:AT150" si="254">IF(AND(Week38&gt;=C122,Week38&lt;=H122),"x","")</f>
        <v/>
      </c>
      <c r="AU122" s="106" t="str">
        <f t="shared" ref="AU122:AU150" si="255">IF(AND(Week39&gt;=C122,Week39&lt;=H122),"x","")</f>
        <v/>
      </c>
      <c r="AV122" s="106" t="str">
        <f t="shared" ref="AV122:AV150" si="256">IF(AND(Week40&gt;=C122,Week40&lt;=H122),"x","")</f>
        <v/>
      </c>
      <c r="AW122" s="106" t="str">
        <f t="shared" ref="AW122:AW150" si="257">IF(AND(Week41&gt;=C122,Week41&lt;=H122),"x","")</f>
        <v/>
      </c>
      <c r="AX122" s="106" t="str">
        <f t="shared" ref="AX122:AX150" si="258">IF(AND(Week42&gt;=C122,Week42&lt;=H122),"x","")</f>
        <v/>
      </c>
      <c r="AY122" s="106" t="str">
        <f t="shared" ref="AY122:AY150" si="259">IF(AND(Week43&gt;=C122,Week43&lt;=H122),"x","")</f>
        <v/>
      </c>
      <c r="AZ122" s="106" t="str">
        <f t="shared" ref="AZ122:AZ150" si="260">IF(AND(Week44&gt;=C122,Week44&lt;=H122),"x","")</f>
        <v/>
      </c>
      <c r="BA122" s="106" t="str">
        <f t="shared" ref="BA122:BA150" si="261">IF(AND(Week45&gt;=C122,Week45&lt;=H122),"x","")</f>
        <v/>
      </c>
      <c r="BB122" s="106" t="str">
        <f t="shared" ref="BB122:BB150" si="262">IF(AND(Week46&gt;=C122,Week46&lt;=H122),"x","")</f>
        <v/>
      </c>
      <c r="BC122" s="106" t="str">
        <f t="shared" ref="BC122:BC150" si="263">IF(AND(Week47&gt;=C122,Week47&lt;=H122),"x","")</f>
        <v/>
      </c>
      <c r="BD122" s="106" t="str">
        <f t="shared" ref="BD122:BD150" si="264">IF(AND(Week48&gt;=C122,Week48&lt;=H122),"x","")</f>
        <v/>
      </c>
      <c r="BE122" s="106" t="str">
        <f t="shared" ref="BE122:BE150" si="265">IF(AND(Week49&gt;=C122,Week49&lt;=H122),"x","")</f>
        <v/>
      </c>
      <c r="BF122" s="106" t="str">
        <f t="shared" ref="BF122:BF150" si="266">IF(AND(Week50&gt;=C122,Week50&lt;=H122),"x","")</f>
        <v/>
      </c>
      <c r="BG122" s="106" t="str">
        <f t="shared" ref="BG122:BG150" si="267">IF(AND(Week51&gt;=C122,Week51&lt;=H122),"x","")</f>
        <v/>
      </c>
      <c r="BH122" s="107" t="str">
        <f t="shared" ref="BH122:BH150" si="268">IF(AND(Week52&gt;=C122,Week52&lt;=H122),"x","")</f>
        <v/>
      </c>
    </row>
    <row r="123" spans="1:60">
      <c r="A123" s="84"/>
      <c r="B123" s="85" t="s">
        <v>70</v>
      </c>
      <c r="C123" s="113">
        <f>H122+1</f>
        <v>1</v>
      </c>
      <c r="D123" s="115">
        <f>Project20_Duration*'3 - Projects'!F196</f>
        <v>0</v>
      </c>
      <c r="E123" s="115">
        <f t="shared" ref="E123:E125" si="269">IF(MOD(D123,1)=0.5,0.5,0)+E122</f>
        <v>0</v>
      </c>
      <c r="F123" s="115" t="str">
        <f t="shared" ref="F123:F125" si="270">IF(E123=E122,F122,IF(F122="U","D","U"))</f>
        <v>U</v>
      </c>
      <c r="G123" s="115">
        <f t="shared" si="215"/>
        <v>0</v>
      </c>
      <c r="H123" s="111">
        <f t="shared" si="216"/>
        <v>0</v>
      </c>
      <c r="I123" s="106" t="str">
        <f t="shared" si="217"/>
        <v/>
      </c>
      <c r="J123" s="106" t="str">
        <f t="shared" si="218"/>
        <v/>
      </c>
      <c r="K123" s="106" t="str">
        <f t="shared" si="219"/>
        <v/>
      </c>
      <c r="L123" s="106" t="str">
        <f t="shared" si="220"/>
        <v/>
      </c>
      <c r="M123" s="106" t="str">
        <f t="shared" si="221"/>
        <v/>
      </c>
      <c r="N123" s="106" t="str">
        <f t="shared" si="222"/>
        <v/>
      </c>
      <c r="O123" s="106" t="str">
        <f t="shared" si="223"/>
        <v/>
      </c>
      <c r="P123" s="106" t="str">
        <f t="shared" si="224"/>
        <v/>
      </c>
      <c r="Q123" s="106" t="str">
        <f t="shared" si="225"/>
        <v/>
      </c>
      <c r="R123" s="106" t="str">
        <f t="shared" si="226"/>
        <v/>
      </c>
      <c r="S123" s="106" t="str">
        <f t="shared" si="227"/>
        <v/>
      </c>
      <c r="T123" s="106" t="str">
        <f t="shared" si="228"/>
        <v/>
      </c>
      <c r="U123" s="106" t="str">
        <f t="shared" si="229"/>
        <v/>
      </c>
      <c r="V123" s="106" t="str">
        <f t="shared" si="230"/>
        <v/>
      </c>
      <c r="W123" s="106" t="str">
        <f t="shared" si="231"/>
        <v/>
      </c>
      <c r="X123" s="106" t="str">
        <f t="shared" si="232"/>
        <v/>
      </c>
      <c r="Y123" s="106" t="str">
        <f t="shared" si="233"/>
        <v/>
      </c>
      <c r="Z123" s="106" t="str">
        <f t="shared" si="234"/>
        <v/>
      </c>
      <c r="AA123" s="106" t="str">
        <f t="shared" si="235"/>
        <v/>
      </c>
      <c r="AB123" s="106" t="str">
        <f t="shared" si="236"/>
        <v/>
      </c>
      <c r="AC123" s="106" t="str">
        <f t="shared" si="237"/>
        <v/>
      </c>
      <c r="AD123" s="106" t="str">
        <f t="shared" si="238"/>
        <v/>
      </c>
      <c r="AE123" s="106" t="str">
        <f t="shared" si="239"/>
        <v/>
      </c>
      <c r="AF123" s="106" t="str">
        <f t="shared" si="240"/>
        <v/>
      </c>
      <c r="AG123" s="106" t="str">
        <f t="shared" si="241"/>
        <v/>
      </c>
      <c r="AH123" s="106" t="str">
        <f t="shared" si="242"/>
        <v/>
      </c>
      <c r="AI123" s="106" t="str">
        <f t="shared" si="243"/>
        <v/>
      </c>
      <c r="AJ123" s="106" t="str">
        <f t="shared" si="244"/>
        <v/>
      </c>
      <c r="AK123" s="106" t="str">
        <f t="shared" si="245"/>
        <v/>
      </c>
      <c r="AL123" s="106" t="str">
        <f t="shared" si="246"/>
        <v/>
      </c>
      <c r="AM123" s="106" t="str">
        <f t="shared" si="247"/>
        <v/>
      </c>
      <c r="AN123" s="106" t="str">
        <f t="shared" si="248"/>
        <v/>
      </c>
      <c r="AO123" s="106" t="str">
        <f t="shared" si="249"/>
        <v/>
      </c>
      <c r="AP123" s="106" t="str">
        <f t="shared" si="250"/>
        <v/>
      </c>
      <c r="AQ123" s="106" t="str">
        <f t="shared" si="251"/>
        <v/>
      </c>
      <c r="AR123" s="106" t="str">
        <f t="shared" si="252"/>
        <v/>
      </c>
      <c r="AS123" s="106" t="str">
        <f t="shared" si="253"/>
        <v/>
      </c>
      <c r="AT123" s="106" t="str">
        <f t="shared" si="254"/>
        <v/>
      </c>
      <c r="AU123" s="106" t="str">
        <f t="shared" si="255"/>
        <v/>
      </c>
      <c r="AV123" s="106" t="str">
        <f t="shared" si="256"/>
        <v/>
      </c>
      <c r="AW123" s="106" t="str">
        <f t="shared" si="257"/>
        <v/>
      </c>
      <c r="AX123" s="106" t="str">
        <f t="shared" si="258"/>
        <v/>
      </c>
      <c r="AY123" s="106" t="str">
        <f t="shared" si="259"/>
        <v/>
      </c>
      <c r="AZ123" s="106" t="str">
        <f t="shared" si="260"/>
        <v/>
      </c>
      <c r="BA123" s="106" t="str">
        <f t="shared" si="261"/>
        <v/>
      </c>
      <c r="BB123" s="106" t="str">
        <f t="shared" si="262"/>
        <v/>
      </c>
      <c r="BC123" s="106" t="str">
        <f t="shared" si="263"/>
        <v/>
      </c>
      <c r="BD123" s="106" t="str">
        <f t="shared" si="264"/>
        <v/>
      </c>
      <c r="BE123" s="106" t="str">
        <f t="shared" si="265"/>
        <v/>
      </c>
      <c r="BF123" s="106" t="str">
        <f t="shared" si="266"/>
        <v/>
      </c>
      <c r="BG123" s="106" t="str">
        <f t="shared" si="267"/>
        <v/>
      </c>
      <c r="BH123" s="107" t="str">
        <f t="shared" si="268"/>
        <v/>
      </c>
    </row>
    <row r="124" spans="1:60">
      <c r="A124" s="84"/>
      <c r="B124" s="85" t="s">
        <v>71</v>
      </c>
      <c r="C124" s="113">
        <f>H123+1</f>
        <v>1</v>
      </c>
      <c r="D124" s="115">
        <f>Project20_Duration*'3 - Projects'!F197</f>
        <v>0</v>
      </c>
      <c r="E124" s="115">
        <f t="shared" si="269"/>
        <v>0</v>
      </c>
      <c r="F124" s="115" t="str">
        <f t="shared" si="270"/>
        <v>U</v>
      </c>
      <c r="G124" s="115">
        <f t="shared" si="215"/>
        <v>0</v>
      </c>
      <c r="H124" s="111">
        <f t="shared" si="216"/>
        <v>0</v>
      </c>
      <c r="I124" s="106" t="str">
        <f t="shared" si="217"/>
        <v/>
      </c>
      <c r="J124" s="106" t="str">
        <f t="shared" si="218"/>
        <v/>
      </c>
      <c r="K124" s="106" t="str">
        <f t="shared" si="219"/>
        <v/>
      </c>
      <c r="L124" s="106" t="str">
        <f t="shared" si="220"/>
        <v/>
      </c>
      <c r="M124" s="106" t="str">
        <f t="shared" si="221"/>
        <v/>
      </c>
      <c r="N124" s="106" t="str">
        <f t="shared" si="222"/>
        <v/>
      </c>
      <c r="O124" s="106" t="str">
        <f t="shared" si="223"/>
        <v/>
      </c>
      <c r="P124" s="106" t="str">
        <f t="shared" si="224"/>
        <v/>
      </c>
      <c r="Q124" s="106" t="str">
        <f t="shared" si="225"/>
        <v/>
      </c>
      <c r="R124" s="106" t="str">
        <f t="shared" si="226"/>
        <v/>
      </c>
      <c r="S124" s="106" t="str">
        <f t="shared" si="227"/>
        <v/>
      </c>
      <c r="T124" s="106" t="str">
        <f t="shared" si="228"/>
        <v/>
      </c>
      <c r="U124" s="106" t="str">
        <f t="shared" si="229"/>
        <v/>
      </c>
      <c r="V124" s="106" t="str">
        <f t="shared" si="230"/>
        <v/>
      </c>
      <c r="W124" s="106" t="str">
        <f t="shared" si="231"/>
        <v/>
      </c>
      <c r="X124" s="106" t="str">
        <f t="shared" si="232"/>
        <v/>
      </c>
      <c r="Y124" s="106" t="str">
        <f t="shared" si="233"/>
        <v/>
      </c>
      <c r="Z124" s="106" t="str">
        <f t="shared" si="234"/>
        <v/>
      </c>
      <c r="AA124" s="106" t="str">
        <f t="shared" si="235"/>
        <v/>
      </c>
      <c r="AB124" s="106" t="str">
        <f t="shared" si="236"/>
        <v/>
      </c>
      <c r="AC124" s="106" t="str">
        <f t="shared" si="237"/>
        <v/>
      </c>
      <c r="AD124" s="106" t="str">
        <f t="shared" si="238"/>
        <v/>
      </c>
      <c r="AE124" s="106" t="str">
        <f t="shared" si="239"/>
        <v/>
      </c>
      <c r="AF124" s="106" t="str">
        <f t="shared" si="240"/>
        <v/>
      </c>
      <c r="AG124" s="106" t="str">
        <f t="shared" si="241"/>
        <v/>
      </c>
      <c r="AH124" s="106" t="str">
        <f t="shared" si="242"/>
        <v/>
      </c>
      <c r="AI124" s="106" t="str">
        <f t="shared" si="243"/>
        <v/>
      </c>
      <c r="AJ124" s="106" t="str">
        <f t="shared" si="244"/>
        <v/>
      </c>
      <c r="AK124" s="106" t="str">
        <f t="shared" si="245"/>
        <v/>
      </c>
      <c r="AL124" s="106" t="str">
        <f t="shared" si="246"/>
        <v/>
      </c>
      <c r="AM124" s="106" t="str">
        <f t="shared" si="247"/>
        <v/>
      </c>
      <c r="AN124" s="106" t="str">
        <f t="shared" si="248"/>
        <v/>
      </c>
      <c r="AO124" s="106" t="str">
        <f t="shared" si="249"/>
        <v/>
      </c>
      <c r="AP124" s="106" t="str">
        <f t="shared" si="250"/>
        <v/>
      </c>
      <c r="AQ124" s="106" t="str">
        <f t="shared" si="251"/>
        <v/>
      </c>
      <c r="AR124" s="106" t="str">
        <f t="shared" si="252"/>
        <v/>
      </c>
      <c r="AS124" s="106" t="str">
        <f t="shared" si="253"/>
        <v/>
      </c>
      <c r="AT124" s="106" t="str">
        <f t="shared" si="254"/>
        <v/>
      </c>
      <c r="AU124" s="106" t="str">
        <f t="shared" si="255"/>
        <v/>
      </c>
      <c r="AV124" s="106" t="str">
        <f t="shared" si="256"/>
        <v/>
      </c>
      <c r="AW124" s="106" t="str">
        <f t="shared" si="257"/>
        <v/>
      </c>
      <c r="AX124" s="106" t="str">
        <f t="shared" si="258"/>
        <v/>
      </c>
      <c r="AY124" s="106" t="str">
        <f t="shared" si="259"/>
        <v/>
      </c>
      <c r="AZ124" s="106" t="str">
        <f t="shared" si="260"/>
        <v/>
      </c>
      <c r="BA124" s="106" t="str">
        <f t="shared" si="261"/>
        <v/>
      </c>
      <c r="BB124" s="106" t="str">
        <f t="shared" si="262"/>
        <v/>
      </c>
      <c r="BC124" s="106" t="str">
        <f t="shared" si="263"/>
        <v/>
      </c>
      <c r="BD124" s="106" t="str">
        <f t="shared" si="264"/>
        <v/>
      </c>
      <c r="BE124" s="106" t="str">
        <f t="shared" si="265"/>
        <v/>
      </c>
      <c r="BF124" s="106" t="str">
        <f t="shared" si="266"/>
        <v/>
      </c>
      <c r="BG124" s="106" t="str">
        <f t="shared" si="267"/>
        <v/>
      </c>
      <c r="BH124" s="107" t="str">
        <f t="shared" si="268"/>
        <v/>
      </c>
    </row>
    <row r="125" spans="1:60">
      <c r="A125" s="87"/>
      <c r="B125" s="88" t="s">
        <v>72</v>
      </c>
      <c r="C125" s="114">
        <f>H124+1</f>
        <v>1</v>
      </c>
      <c r="D125" s="116">
        <f>Project20_Duration*'3 - Projects'!F198</f>
        <v>0</v>
      </c>
      <c r="E125" s="116">
        <f t="shared" si="269"/>
        <v>0</v>
      </c>
      <c r="F125" s="116" t="str">
        <f t="shared" si="270"/>
        <v>U</v>
      </c>
      <c r="G125" s="116">
        <f t="shared" si="215"/>
        <v>0</v>
      </c>
      <c r="H125" s="112">
        <f t="shared" si="216"/>
        <v>0</v>
      </c>
      <c r="I125" s="108" t="str">
        <f t="shared" si="217"/>
        <v/>
      </c>
      <c r="J125" s="108" t="str">
        <f t="shared" si="218"/>
        <v/>
      </c>
      <c r="K125" s="108" t="str">
        <f t="shared" si="219"/>
        <v/>
      </c>
      <c r="L125" s="108" t="str">
        <f t="shared" si="220"/>
        <v/>
      </c>
      <c r="M125" s="108" t="str">
        <f t="shared" si="221"/>
        <v/>
      </c>
      <c r="N125" s="108" t="str">
        <f t="shared" si="222"/>
        <v/>
      </c>
      <c r="O125" s="108" t="str">
        <f t="shared" si="223"/>
        <v/>
      </c>
      <c r="P125" s="108" t="str">
        <f t="shared" si="224"/>
        <v/>
      </c>
      <c r="Q125" s="108" t="str">
        <f t="shared" si="225"/>
        <v/>
      </c>
      <c r="R125" s="108" t="str">
        <f t="shared" si="226"/>
        <v/>
      </c>
      <c r="S125" s="108" t="str">
        <f t="shared" si="227"/>
        <v/>
      </c>
      <c r="T125" s="108" t="str">
        <f t="shared" si="228"/>
        <v/>
      </c>
      <c r="U125" s="108" t="str">
        <f t="shared" si="229"/>
        <v/>
      </c>
      <c r="V125" s="108" t="str">
        <f t="shared" si="230"/>
        <v/>
      </c>
      <c r="W125" s="108" t="str">
        <f t="shared" si="231"/>
        <v/>
      </c>
      <c r="X125" s="108" t="str">
        <f t="shared" si="232"/>
        <v/>
      </c>
      <c r="Y125" s="108" t="str">
        <f t="shared" si="233"/>
        <v/>
      </c>
      <c r="Z125" s="108" t="str">
        <f t="shared" si="234"/>
        <v/>
      </c>
      <c r="AA125" s="108" t="str">
        <f t="shared" si="235"/>
        <v/>
      </c>
      <c r="AB125" s="108" t="str">
        <f t="shared" si="236"/>
        <v/>
      </c>
      <c r="AC125" s="108" t="str">
        <f t="shared" si="237"/>
        <v/>
      </c>
      <c r="AD125" s="108" t="str">
        <f t="shared" si="238"/>
        <v/>
      </c>
      <c r="AE125" s="108" t="str">
        <f t="shared" si="239"/>
        <v/>
      </c>
      <c r="AF125" s="108" t="str">
        <f t="shared" si="240"/>
        <v/>
      </c>
      <c r="AG125" s="108" t="str">
        <f t="shared" si="241"/>
        <v/>
      </c>
      <c r="AH125" s="108" t="str">
        <f t="shared" si="242"/>
        <v/>
      </c>
      <c r="AI125" s="108" t="str">
        <f t="shared" si="243"/>
        <v/>
      </c>
      <c r="AJ125" s="108" t="str">
        <f t="shared" si="244"/>
        <v/>
      </c>
      <c r="AK125" s="108" t="str">
        <f t="shared" si="245"/>
        <v/>
      </c>
      <c r="AL125" s="108" t="str">
        <f t="shared" si="246"/>
        <v/>
      </c>
      <c r="AM125" s="108" t="str">
        <f t="shared" si="247"/>
        <v/>
      </c>
      <c r="AN125" s="108" t="str">
        <f t="shared" si="248"/>
        <v/>
      </c>
      <c r="AO125" s="108" t="str">
        <f t="shared" si="249"/>
        <v/>
      </c>
      <c r="AP125" s="108" t="str">
        <f t="shared" si="250"/>
        <v/>
      </c>
      <c r="AQ125" s="108" t="str">
        <f t="shared" si="251"/>
        <v/>
      </c>
      <c r="AR125" s="108" t="str">
        <f t="shared" si="252"/>
        <v/>
      </c>
      <c r="AS125" s="108" t="str">
        <f t="shared" si="253"/>
        <v/>
      </c>
      <c r="AT125" s="108" t="str">
        <f t="shared" si="254"/>
        <v/>
      </c>
      <c r="AU125" s="108" t="str">
        <f t="shared" si="255"/>
        <v/>
      </c>
      <c r="AV125" s="108" t="str">
        <f t="shared" si="256"/>
        <v/>
      </c>
      <c r="AW125" s="108" t="str">
        <f t="shared" si="257"/>
        <v/>
      </c>
      <c r="AX125" s="108" t="str">
        <f t="shared" si="258"/>
        <v/>
      </c>
      <c r="AY125" s="108" t="str">
        <f t="shared" si="259"/>
        <v/>
      </c>
      <c r="AZ125" s="108" t="str">
        <f t="shared" si="260"/>
        <v/>
      </c>
      <c r="BA125" s="108" t="str">
        <f t="shared" si="261"/>
        <v/>
      </c>
      <c r="BB125" s="108" t="str">
        <f t="shared" si="262"/>
        <v/>
      </c>
      <c r="BC125" s="108" t="str">
        <f t="shared" si="263"/>
        <v/>
      </c>
      <c r="BD125" s="108" t="str">
        <f t="shared" si="264"/>
        <v/>
      </c>
      <c r="BE125" s="108" t="str">
        <f t="shared" si="265"/>
        <v/>
      </c>
      <c r="BF125" s="108" t="str">
        <f t="shared" si="266"/>
        <v/>
      </c>
      <c r="BG125" s="108" t="str">
        <f t="shared" si="267"/>
        <v/>
      </c>
      <c r="BH125" s="109" t="str">
        <f t="shared" si="268"/>
        <v/>
      </c>
    </row>
    <row r="126" spans="1:60">
      <c r="A126" s="84" t="s">
        <v>26</v>
      </c>
      <c r="B126" s="85" t="s">
        <v>64</v>
      </c>
      <c r="C126" s="117">
        <f>Project21_Start</f>
        <v>1</v>
      </c>
      <c r="D126" s="118">
        <f>Project21_Duration*'3 - Projects'!F204</f>
        <v>0</v>
      </c>
      <c r="E126" s="118">
        <f>IF(MOD(D126,1)=0.5,0.5,0)</f>
        <v>0</v>
      </c>
      <c r="F126" s="118" t="str">
        <f>IF(D126&lt;=1.5,"U","D")</f>
        <v>U</v>
      </c>
      <c r="G126" s="118">
        <f>IF(MOD(D126,1)=0.5,IF(F126="U",ROUNDUP(D126,0),ROUNDDOWN(D126,0)),ROUND(D126,0))</f>
        <v>0</v>
      </c>
      <c r="H126" s="119">
        <f t="shared" si="216"/>
        <v>0</v>
      </c>
      <c r="I126" s="106" t="str">
        <f t="shared" si="217"/>
        <v/>
      </c>
      <c r="J126" s="106" t="str">
        <f t="shared" si="218"/>
        <v/>
      </c>
      <c r="K126" s="106" t="str">
        <f t="shared" si="219"/>
        <v/>
      </c>
      <c r="L126" s="106" t="str">
        <f t="shared" si="220"/>
        <v/>
      </c>
      <c r="M126" s="106" t="str">
        <f t="shared" si="221"/>
        <v/>
      </c>
      <c r="N126" s="106" t="str">
        <f t="shared" si="222"/>
        <v/>
      </c>
      <c r="O126" s="106" t="str">
        <f t="shared" si="223"/>
        <v/>
      </c>
      <c r="P126" s="106" t="str">
        <f t="shared" si="224"/>
        <v/>
      </c>
      <c r="Q126" s="106" t="str">
        <f t="shared" si="225"/>
        <v/>
      </c>
      <c r="R126" s="106" t="str">
        <f t="shared" si="226"/>
        <v/>
      </c>
      <c r="S126" s="106" t="str">
        <f t="shared" si="227"/>
        <v/>
      </c>
      <c r="T126" s="106" t="str">
        <f t="shared" si="228"/>
        <v/>
      </c>
      <c r="U126" s="106" t="str">
        <f t="shared" si="229"/>
        <v/>
      </c>
      <c r="V126" s="106" t="str">
        <f t="shared" si="230"/>
        <v/>
      </c>
      <c r="W126" s="106" t="str">
        <f t="shared" si="231"/>
        <v/>
      </c>
      <c r="X126" s="106" t="str">
        <f t="shared" si="232"/>
        <v/>
      </c>
      <c r="Y126" s="106" t="str">
        <f t="shared" si="233"/>
        <v/>
      </c>
      <c r="Z126" s="106" t="str">
        <f t="shared" si="234"/>
        <v/>
      </c>
      <c r="AA126" s="106" t="str">
        <f t="shared" si="235"/>
        <v/>
      </c>
      <c r="AB126" s="106" t="str">
        <f t="shared" si="236"/>
        <v/>
      </c>
      <c r="AC126" s="106" t="str">
        <f t="shared" si="237"/>
        <v/>
      </c>
      <c r="AD126" s="106" t="str">
        <f t="shared" si="238"/>
        <v/>
      </c>
      <c r="AE126" s="106" t="str">
        <f t="shared" si="239"/>
        <v/>
      </c>
      <c r="AF126" s="106" t="str">
        <f t="shared" si="240"/>
        <v/>
      </c>
      <c r="AG126" s="106" t="str">
        <f t="shared" si="241"/>
        <v/>
      </c>
      <c r="AH126" s="106" t="str">
        <f t="shared" si="242"/>
        <v/>
      </c>
      <c r="AI126" s="106" t="str">
        <f t="shared" si="243"/>
        <v/>
      </c>
      <c r="AJ126" s="106" t="str">
        <f t="shared" si="244"/>
        <v/>
      </c>
      <c r="AK126" s="106" t="str">
        <f t="shared" si="245"/>
        <v/>
      </c>
      <c r="AL126" s="106" t="str">
        <f t="shared" si="246"/>
        <v/>
      </c>
      <c r="AM126" s="106" t="str">
        <f t="shared" si="247"/>
        <v/>
      </c>
      <c r="AN126" s="106" t="str">
        <f t="shared" si="248"/>
        <v/>
      </c>
      <c r="AO126" s="106" t="str">
        <f t="shared" si="249"/>
        <v/>
      </c>
      <c r="AP126" s="106" t="str">
        <f t="shared" si="250"/>
        <v/>
      </c>
      <c r="AQ126" s="106" t="str">
        <f t="shared" si="251"/>
        <v/>
      </c>
      <c r="AR126" s="106" t="str">
        <f t="shared" si="252"/>
        <v/>
      </c>
      <c r="AS126" s="106" t="str">
        <f t="shared" si="253"/>
        <v/>
      </c>
      <c r="AT126" s="106" t="str">
        <f t="shared" si="254"/>
        <v/>
      </c>
      <c r="AU126" s="106" t="str">
        <f t="shared" si="255"/>
        <v/>
      </c>
      <c r="AV126" s="106" t="str">
        <f t="shared" si="256"/>
        <v/>
      </c>
      <c r="AW126" s="106" t="str">
        <f t="shared" si="257"/>
        <v/>
      </c>
      <c r="AX126" s="106" t="str">
        <f t="shared" si="258"/>
        <v/>
      </c>
      <c r="AY126" s="106" t="str">
        <f t="shared" si="259"/>
        <v/>
      </c>
      <c r="AZ126" s="106" t="str">
        <f t="shared" si="260"/>
        <v/>
      </c>
      <c r="BA126" s="106" t="str">
        <f t="shared" si="261"/>
        <v/>
      </c>
      <c r="BB126" s="106" t="str">
        <f t="shared" si="262"/>
        <v/>
      </c>
      <c r="BC126" s="106" t="str">
        <f t="shared" si="263"/>
        <v/>
      </c>
      <c r="BD126" s="106" t="str">
        <f t="shared" si="264"/>
        <v/>
      </c>
      <c r="BE126" s="106" t="str">
        <f t="shared" si="265"/>
        <v/>
      </c>
      <c r="BF126" s="106" t="str">
        <f t="shared" si="266"/>
        <v/>
      </c>
      <c r="BG126" s="106" t="str">
        <f t="shared" si="267"/>
        <v/>
      </c>
      <c r="BH126" s="107" t="str">
        <f t="shared" si="268"/>
        <v/>
      </c>
    </row>
    <row r="127" spans="1:60">
      <c r="A127" s="84"/>
      <c r="B127" s="85" t="s">
        <v>65</v>
      </c>
      <c r="C127" s="113">
        <f>H126+1</f>
        <v>1</v>
      </c>
      <c r="D127" s="115">
        <f>Project21_Duration*'3 - Projects'!F205</f>
        <v>0</v>
      </c>
      <c r="E127" s="115">
        <f>IF(MOD(D127,1)=0.5,0.5,0)+E126</f>
        <v>0</v>
      </c>
      <c r="F127" s="115" t="str">
        <f>IF(E127=E126,F126,IF(F126="U","D","U"))</f>
        <v>U</v>
      </c>
      <c r="G127" s="115">
        <f t="shared" ref="G127:G130" si="271">IF(MOD(D127,1)=0.5,IF(F127="U",ROUNDUP(D127,0),ROUNDDOWN(D127,0)),ROUND(D127,0))</f>
        <v>0</v>
      </c>
      <c r="H127" s="111">
        <f t="shared" si="216"/>
        <v>0</v>
      </c>
      <c r="I127" s="106" t="str">
        <f t="shared" si="217"/>
        <v/>
      </c>
      <c r="J127" s="106" t="str">
        <f t="shared" si="218"/>
        <v/>
      </c>
      <c r="K127" s="106" t="str">
        <f t="shared" si="219"/>
        <v/>
      </c>
      <c r="L127" s="106" t="str">
        <f t="shared" si="220"/>
        <v/>
      </c>
      <c r="M127" s="106" t="str">
        <f t="shared" si="221"/>
        <v/>
      </c>
      <c r="N127" s="106" t="str">
        <f t="shared" si="222"/>
        <v/>
      </c>
      <c r="O127" s="106" t="str">
        <f t="shared" si="223"/>
        <v/>
      </c>
      <c r="P127" s="106" t="str">
        <f t="shared" si="224"/>
        <v/>
      </c>
      <c r="Q127" s="106" t="str">
        <f t="shared" si="225"/>
        <v/>
      </c>
      <c r="R127" s="106" t="str">
        <f t="shared" si="226"/>
        <v/>
      </c>
      <c r="S127" s="106" t="str">
        <f t="shared" si="227"/>
        <v/>
      </c>
      <c r="T127" s="106" t="str">
        <f t="shared" si="228"/>
        <v/>
      </c>
      <c r="U127" s="106" t="str">
        <f t="shared" si="229"/>
        <v/>
      </c>
      <c r="V127" s="106" t="str">
        <f t="shared" si="230"/>
        <v/>
      </c>
      <c r="W127" s="106" t="str">
        <f t="shared" si="231"/>
        <v/>
      </c>
      <c r="X127" s="106" t="str">
        <f t="shared" si="232"/>
        <v/>
      </c>
      <c r="Y127" s="106" t="str">
        <f t="shared" si="233"/>
        <v/>
      </c>
      <c r="Z127" s="106" t="str">
        <f t="shared" si="234"/>
        <v/>
      </c>
      <c r="AA127" s="106" t="str">
        <f t="shared" si="235"/>
        <v/>
      </c>
      <c r="AB127" s="106" t="str">
        <f t="shared" si="236"/>
        <v/>
      </c>
      <c r="AC127" s="106" t="str">
        <f t="shared" si="237"/>
        <v/>
      </c>
      <c r="AD127" s="106" t="str">
        <f t="shared" si="238"/>
        <v/>
      </c>
      <c r="AE127" s="106" t="str">
        <f t="shared" si="239"/>
        <v/>
      </c>
      <c r="AF127" s="106" t="str">
        <f t="shared" si="240"/>
        <v/>
      </c>
      <c r="AG127" s="106" t="str">
        <f t="shared" si="241"/>
        <v/>
      </c>
      <c r="AH127" s="106" t="str">
        <f t="shared" si="242"/>
        <v/>
      </c>
      <c r="AI127" s="106" t="str">
        <f t="shared" si="243"/>
        <v/>
      </c>
      <c r="AJ127" s="106" t="str">
        <f t="shared" si="244"/>
        <v/>
      </c>
      <c r="AK127" s="106" t="str">
        <f t="shared" si="245"/>
        <v/>
      </c>
      <c r="AL127" s="106" t="str">
        <f t="shared" si="246"/>
        <v/>
      </c>
      <c r="AM127" s="106" t="str">
        <f t="shared" si="247"/>
        <v/>
      </c>
      <c r="AN127" s="106" t="str">
        <f t="shared" si="248"/>
        <v/>
      </c>
      <c r="AO127" s="106" t="str">
        <f t="shared" si="249"/>
        <v/>
      </c>
      <c r="AP127" s="106" t="str">
        <f t="shared" si="250"/>
        <v/>
      </c>
      <c r="AQ127" s="106" t="str">
        <f t="shared" si="251"/>
        <v/>
      </c>
      <c r="AR127" s="106" t="str">
        <f t="shared" si="252"/>
        <v/>
      </c>
      <c r="AS127" s="106" t="str">
        <f t="shared" si="253"/>
        <v/>
      </c>
      <c r="AT127" s="106" t="str">
        <f t="shared" si="254"/>
        <v/>
      </c>
      <c r="AU127" s="106" t="str">
        <f t="shared" si="255"/>
        <v/>
      </c>
      <c r="AV127" s="106" t="str">
        <f t="shared" si="256"/>
        <v/>
      </c>
      <c r="AW127" s="106" t="str">
        <f t="shared" si="257"/>
        <v/>
      </c>
      <c r="AX127" s="106" t="str">
        <f t="shared" si="258"/>
        <v/>
      </c>
      <c r="AY127" s="106" t="str">
        <f t="shared" si="259"/>
        <v/>
      </c>
      <c r="AZ127" s="106" t="str">
        <f t="shared" si="260"/>
        <v/>
      </c>
      <c r="BA127" s="106" t="str">
        <f t="shared" si="261"/>
        <v/>
      </c>
      <c r="BB127" s="106" t="str">
        <f t="shared" si="262"/>
        <v/>
      </c>
      <c r="BC127" s="106" t="str">
        <f t="shared" si="263"/>
        <v/>
      </c>
      <c r="BD127" s="106" t="str">
        <f t="shared" si="264"/>
        <v/>
      </c>
      <c r="BE127" s="106" t="str">
        <f t="shared" si="265"/>
        <v/>
      </c>
      <c r="BF127" s="106" t="str">
        <f t="shared" si="266"/>
        <v/>
      </c>
      <c r="BG127" s="106" t="str">
        <f t="shared" si="267"/>
        <v/>
      </c>
      <c r="BH127" s="107" t="str">
        <f t="shared" si="268"/>
        <v/>
      </c>
    </row>
    <row r="128" spans="1:60">
      <c r="A128" s="84"/>
      <c r="B128" s="85" t="s">
        <v>70</v>
      </c>
      <c r="C128" s="113">
        <f>H127+1</f>
        <v>1</v>
      </c>
      <c r="D128" s="115">
        <f>Project21_Duration*'3 - Projects'!F206</f>
        <v>0</v>
      </c>
      <c r="E128" s="115">
        <f t="shared" ref="E128:E130" si="272">IF(MOD(D128,1)=0.5,0.5,0)+E127</f>
        <v>0</v>
      </c>
      <c r="F128" s="115" t="str">
        <f t="shared" ref="F128:F130" si="273">IF(E128=E127,F127,IF(F127="U","D","U"))</f>
        <v>U</v>
      </c>
      <c r="G128" s="115">
        <f t="shared" si="271"/>
        <v>0</v>
      </c>
      <c r="H128" s="111">
        <f t="shared" si="216"/>
        <v>0</v>
      </c>
      <c r="I128" s="106" t="str">
        <f t="shared" si="217"/>
        <v/>
      </c>
      <c r="J128" s="106" t="str">
        <f t="shared" si="218"/>
        <v/>
      </c>
      <c r="K128" s="106" t="str">
        <f t="shared" si="219"/>
        <v/>
      </c>
      <c r="L128" s="106" t="str">
        <f t="shared" si="220"/>
        <v/>
      </c>
      <c r="M128" s="106" t="str">
        <f t="shared" si="221"/>
        <v/>
      </c>
      <c r="N128" s="106" t="str">
        <f t="shared" si="222"/>
        <v/>
      </c>
      <c r="O128" s="106" t="str">
        <f t="shared" si="223"/>
        <v/>
      </c>
      <c r="P128" s="106" t="str">
        <f t="shared" si="224"/>
        <v/>
      </c>
      <c r="Q128" s="106" t="str">
        <f t="shared" si="225"/>
        <v/>
      </c>
      <c r="R128" s="106" t="str">
        <f t="shared" si="226"/>
        <v/>
      </c>
      <c r="S128" s="106" t="str">
        <f t="shared" si="227"/>
        <v/>
      </c>
      <c r="T128" s="106" t="str">
        <f t="shared" si="228"/>
        <v/>
      </c>
      <c r="U128" s="106" t="str">
        <f t="shared" si="229"/>
        <v/>
      </c>
      <c r="V128" s="106" t="str">
        <f t="shared" si="230"/>
        <v/>
      </c>
      <c r="W128" s="106" t="str">
        <f t="shared" si="231"/>
        <v/>
      </c>
      <c r="X128" s="106" t="str">
        <f t="shared" si="232"/>
        <v/>
      </c>
      <c r="Y128" s="106" t="str">
        <f t="shared" si="233"/>
        <v/>
      </c>
      <c r="Z128" s="106" t="str">
        <f t="shared" si="234"/>
        <v/>
      </c>
      <c r="AA128" s="106" t="str">
        <f t="shared" si="235"/>
        <v/>
      </c>
      <c r="AB128" s="106" t="str">
        <f t="shared" si="236"/>
        <v/>
      </c>
      <c r="AC128" s="106" t="str">
        <f t="shared" si="237"/>
        <v/>
      </c>
      <c r="AD128" s="106" t="str">
        <f t="shared" si="238"/>
        <v/>
      </c>
      <c r="AE128" s="106" t="str">
        <f t="shared" si="239"/>
        <v/>
      </c>
      <c r="AF128" s="106" t="str">
        <f t="shared" si="240"/>
        <v/>
      </c>
      <c r="AG128" s="106" t="str">
        <f t="shared" si="241"/>
        <v/>
      </c>
      <c r="AH128" s="106" t="str">
        <f t="shared" si="242"/>
        <v/>
      </c>
      <c r="AI128" s="106" t="str">
        <f t="shared" si="243"/>
        <v/>
      </c>
      <c r="AJ128" s="106" t="str">
        <f t="shared" si="244"/>
        <v/>
      </c>
      <c r="AK128" s="106" t="str">
        <f t="shared" si="245"/>
        <v/>
      </c>
      <c r="AL128" s="106" t="str">
        <f t="shared" si="246"/>
        <v/>
      </c>
      <c r="AM128" s="106" t="str">
        <f t="shared" si="247"/>
        <v/>
      </c>
      <c r="AN128" s="106" t="str">
        <f t="shared" si="248"/>
        <v/>
      </c>
      <c r="AO128" s="106" t="str">
        <f t="shared" si="249"/>
        <v/>
      </c>
      <c r="AP128" s="106" t="str">
        <f t="shared" si="250"/>
        <v/>
      </c>
      <c r="AQ128" s="106" t="str">
        <f t="shared" si="251"/>
        <v/>
      </c>
      <c r="AR128" s="106" t="str">
        <f t="shared" si="252"/>
        <v/>
      </c>
      <c r="AS128" s="106" t="str">
        <f t="shared" si="253"/>
        <v/>
      </c>
      <c r="AT128" s="106" t="str">
        <f t="shared" si="254"/>
        <v/>
      </c>
      <c r="AU128" s="106" t="str">
        <f t="shared" si="255"/>
        <v/>
      </c>
      <c r="AV128" s="106" t="str">
        <f t="shared" si="256"/>
        <v/>
      </c>
      <c r="AW128" s="106" t="str">
        <f t="shared" si="257"/>
        <v/>
      </c>
      <c r="AX128" s="106" t="str">
        <f t="shared" si="258"/>
        <v/>
      </c>
      <c r="AY128" s="106" t="str">
        <f t="shared" si="259"/>
        <v/>
      </c>
      <c r="AZ128" s="106" t="str">
        <f t="shared" si="260"/>
        <v/>
      </c>
      <c r="BA128" s="106" t="str">
        <f t="shared" si="261"/>
        <v/>
      </c>
      <c r="BB128" s="106" t="str">
        <f t="shared" si="262"/>
        <v/>
      </c>
      <c r="BC128" s="106" t="str">
        <f t="shared" si="263"/>
        <v/>
      </c>
      <c r="BD128" s="106" t="str">
        <f t="shared" si="264"/>
        <v/>
      </c>
      <c r="BE128" s="106" t="str">
        <f t="shared" si="265"/>
        <v/>
      </c>
      <c r="BF128" s="106" t="str">
        <f t="shared" si="266"/>
        <v/>
      </c>
      <c r="BG128" s="106" t="str">
        <f t="shared" si="267"/>
        <v/>
      </c>
      <c r="BH128" s="107" t="str">
        <f t="shared" si="268"/>
        <v/>
      </c>
    </row>
    <row r="129" spans="1:60">
      <c r="A129" s="84"/>
      <c r="B129" s="85" t="s">
        <v>71</v>
      </c>
      <c r="C129" s="113">
        <f>H128+1</f>
        <v>1</v>
      </c>
      <c r="D129" s="115">
        <f>Project21_Duration*'3 - Projects'!F207</f>
        <v>0</v>
      </c>
      <c r="E129" s="115">
        <f t="shared" si="272"/>
        <v>0</v>
      </c>
      <c r="F129" s="115" t="str">
        <f t="shared" si="273"/>
        <v>U</v>
      </c>
      <c r="G129" s="115">
        <f t="shared" si="271"/>
        <v>0</v>
      </c>
      <c r="H129" s="111">
        <f t="shared" si="216"/>
        <v>0</v>
      </c>
      <c r="I129" s="106" t="str">
        <f t="shared" si="217"/>
        <v/>
      </c>
      <c r="J129" s="106" t="str">
        <f t="shared" si="218"/>
        <v/>
      </c>
      <c r="K129" s="106" t="str">
        <f t="shared" si="219"/>
        <v/>
      </c>
      <c r="L129" s="106" t="str">
        <f t="shared" si="220"/>
        <v/>
      </c>
      <c r="M129" s="106" t="str">
        <f t="shared" si="221"/>
        <v/>
      </c>
      <c r="N129" s="106" t="str">
        <f t="shared" si="222"/>
        <v/>
      </c>
      <c r="O129" s="106" t="str">
        <f t="shared" si="223"/>
        <v/>
      </c>
      <c r="P129" s="106" t="str">
        <f t="shared" si="224"/>
        <v/>
      </c>
      <c r="Q129" s="106" t="str">
        <f t="shared" si="225"/>
        <v/>
      </c>
      <c r="R129" s="106" t="str">
        <f t="shared" si="226"/>
        <v/>
      </c>
      <c r="S129" s="106" t="str">
        <f t="shared" si="227"/>
        <v/>
      </c>
      <c r="T129" s="106" t="str">
        <f t="shared" si="228"/>
        <v/>
      </c>
      <c r="U129" s="106" t="str">
        <f t="shared" si="229"/>
        <v/>
      </c>
      <c r="V129" s="106" t="str">
        <f t="shared" si="230"/>
        <v/>
      </c>
      <c r="W129" s="106" t="str">
        <f t="shared" si="231"/>
        <v/>
      </c>
      <c r="X129" s="106" t="str">
        <f t="shared" si="232"/>
        <v/>
      </c>
      <c r="Y129" s="106" t="str">
        <f t="shared" si="233"/>
        <v/>
      </c>
      <c r="Z129" s="106" t="str">
        <f t="shared" si="234"/>
        <v/>
      </c>
      <c r="AA129" s="106" t="str">
        <f t="shared" si="235"/>
        <v/>
      </c>
      <c r="AB129" s="106" t="str">
        <f t="shared" si="236"/>
        <v/>
      </c>
      <c r="AC129" s="106" t="str">
        <f t="shared" si="237"/>
        <v/>
      </c>
      <c r="AD129" s="106" t="str">
        <f t="shared" si="238"/>
        <v/>
      </c>
      <c r="AE129" s="106" t="str">
        <f t="shared" si="239"/>
        <v/>
      </c>
      <c r="AF129" s="106" t="str">
        <f t="shared" si="240"/>
        <v/>
      </c>
      <c r="AG129" s="106" t="str">
        <f t="shared" si="241"/>
        <v/>
      </c>
      <c r="AH129" s="106" t="str">
        <f t="shared" si="242"/>
        <v/>
      </c>
      <c r="AI129" s="106" t="str">
        <f t="shared" si="243"/>
        <v/>
      </c>
      <c r="AJ129" s="106" t="str">
        <f t="shared" si="244"/>
        <v/>
      </c>
      <c r="AK129" s="106" t="str">
        <f t="shared" si="245"/>
        <v/>
      </c>
      <c r="AL129" s="106" t="str">
        <f t="shared" si="246"/>
        <v/>
      </c>
      <c r="AM129" s="106" t="str">
        <f t="shared" si="247"/>
        <v/>
      </c>
      <c r="AN129" s="106" t="str">
        <f t="shared" si="248"/>
        <v/>
      </c>
      <c r="AO129" s="106" t="str">
        <f t="shared" si="249"/>
        <v/>
      </c>
      <c r="AP129" s="106" t="str">
        <f t="shared" si="250"/>
        <v/>
      </c>
      <c r="AQ129" s="106" t="str">
        <f t="shared" si="251"/>
        <v/>
      </c>
      <c r="AR129" s="106" t="str">
        <f t="shared" si="252"/>
        <v/>
      </c>
      <c r="AS129" s="106" t="str">
        <f t="shared" si="253"/>
        <v/>
      </c>
      <c r="AT129" s="106" t="str">
        <f t="shared" si="254"/>
        <v/>
      </c>
      <c r="AU129" s="106" t="str">
        <f t="shared" si="255"/>
        <v/>
      </c>
      <c r="AV129" s="106" t="str">
        <f t="shared" si="256"/>
        <v/>
      </c>
      <c r="AW129" s="106" t="str">
        <f t="shared" si="257"/>
        <v/>
      </c>
      <c r="AX129" s="106" t="str">
        <f t="shared" si="258"/>
        <v/>
      </c>
      <c r="AY129" s="106" t="str">
        <f t="shared" si="259"/>
        <v/>
      </c>
      <c r="AZ129" s="106" t="str">
        <f t="shared" si="260"/>
        <v/>
      </c>
      <c r="BA129" s="106" t="str">
        <f t="shared" si="261"/>
        <v/>
      </c>
      <c r="BB129" s="106" t="str">
        <f t="shared" si="262"/>
        <v/>
      </c>
      <c r="BC129" s="106" t="str">
        <f t="shared" si="263"/>
        <v/>
      </c>
      <c r="BD129" s="106" t="str">
        <f t="shared" si="264"/>
        <v/>
      </c>
      <c r="BE129" s="106" t="str">
        <f t="shared" si="265"/>
        <v/>
      </c>
      <c r="BF129" s="106" t="str">
        <f t="shared" si="266"/>
        <v/>
      </c>
      <c r="BG129" s="106" t="str">
        <f t="shared" si="267"/>
        <v/>
      </c>
      <c r="BH129" s="107" t="str">
        <f t="shared" si="268"/>
        <v/>
      </c>
    </row>
    <row r="130" spans="1:60">
      <c r="A130" s="87"/>
      <c r="B130" s="88" t="s">
        <v>72</v>
      </c>
      <c r="C130" s="114">
        <f>H129+1</f>
        <v>1</v>
      </c>
      <c r="D130" s="116">
        <f>Project21_Duration*'3 - Projects'!F208</f>
        <v>0</v>
      </c>
      <c r="E130" s="116">
        <f t="shared" si="272"/>
        <v>0</v>
      </c>
      <c r="F130" s="116" t="str">
        <f t="shared" si="273"/>
        <v>U</v>
      </c>
      <c r="G130" s="116">
        <f t="shared" si="271"/>
        <v>0</v>
      </c>
      <c r="H130" s="112">
        <f t="shared" si="216"/>
        <v>0</v>
      </c>
      <c r="I130" s="108" t="str">
        <f t="shared" si="217"/>
        <v/>
      </c>
      <c r="J130" s="108" t="str">
        <f t="shared" si="218"/>
        <v/>
      </c>
      <c r="K130" s="108" t="str">
        <f t="shared" si="219"/>
        <v/>
      </c>
      <c r="L130" s="108" t="str">
        <f t="shared" si="220"/>
        <v/>
      </c>
      <c r="M130" s="108" t="str">
        <f t="shared" si="221"/>
        <v/>
      </c>
      <c r="N130" s="108" t="str">
        <f t="shared" si="222"/>
        <v/>
      </c>
      <c r="O130" s="108" t="str">
        <f t="shared" si="223"/>
        <v/>
      </c>
      <c r="P130" s="108" t="str">
        <f t="shared" si="224"/>
        <v/>
      </c>
      <c r="Q130" s="108" t="str">
        <f t="shared" si="225"/>
        <v/>
      </c>
      <c r="R130" s="108" t="str">
        <f t="shared" si="226"/>
        <v/>
      </c>
      <c r="S130" s="108" t="str">
        <f t="shared" si="227"/>
        <v/>
      </c>
      <c r="T130" s="108" t="str">
        <f t="shared" si="228"/>
        <v/>
      </c>
      <c r="U130" s="108" t="str">
        <f t="shared" si="229"/>
        <v/>
      </c>
      <c r="V130" s="108" t="str">
        <f t="shared" si="230"/>
        <v/>
      </c>
      <c r="W130" s="108" t="str">
        <f t="shared" si="231"/>
        <v/>
      </c>
      <c r="X130" s="108" t="str">
        <f t="shared" si="232"/>
        <v/>
      </c>
      <c r="Y130" s="108" t="str">
        <f t="shared" si="233"/>
        <v/>
      </c>
      <c r="Z130" s="108" t="str">
        <f t="shared" si="234"/>
        <v/>
      </c>
      <c r="AA130" s="108" t="str">
        <f t="shared" si="235"/>
        <v/>
      </c>
      <c r="AB130" s="108" t="str">
        <f t="shared" si="236"/>
        <v/>
      </c>
      <c r="AC130" s="108" t="str">
        <f t="shared" si="237"/>
        <v/>
      </c>
      <c r="AD130" s="108" t="str">
        <f t="shared" si="238"/>
        <v/>
      </c>
      <c r="AE130" s="108" t="str">
        <f t="shared" si="239"/>
        <v/>
      </c>
      <c r="AF130" s="108" t="str">
        <f t="shared" si="240"/>
        <v/>
      </c>
      <c r="AG130" s="108" t="str">
        <f t="shared" si="241"/>
        <v/>
      </c>
      <c r="AH130" s="108" t="str">
        <f t="shared" si="242"/>
        <v/>
      </c>
      <c r="AI130" s="108" t="str">
        <f t="shared" si="243"/>
        <v/>
      </c>
      <c r="AJ130" s="108" t="str">
        <f t="shared" si="244"/>
        <v/>
      </c>
      <c r="AK130" s="108" t="str">
        <f t="shared" si="245"/>
        <v/>
      </c>
      <c r="AL130" s="108" t="str">
        <f t="shared" si="246"/>
        <v/>
      </c>
      <c r="AM130" s="108" t="str">
        <f t="shared" si="247"/>
        <v/>
      </c>
      <c r="AN130" s="108" t="str">
        <f t="shared" si="248"/>
        <v/>
      </c>
      <c r="AO130" s="108" t="str">
        <f t="shared" si="249"/>
        <v/>
      </c>
      <c r="AP130" s="108" t="str">
        <f t="shared" si="250"/>
        <v/>
      </c>
      <c r="AQ130" s="108" t="str">
        <f t="shared" si="251"/>
        <v/>
      </c>
      <c r="AR130" s="108" t="str">
        <f t="shared" si="252"/>
        <v/>
      </c>
      <c r="AS130" s="108" t="str">
        <f t="shared" si="253"/>
        <v/>
      </c>
      <c r="AT130" s="108" t="str">
        <f t="shared" si="254"/>
        <v/>
      </c>
      <c r="AU130" s="108" t="str">
        <f t="shared" si="255"/>
        <v/>
      </c>
      <c r="AV130" s="108" t="str">
        <f t="shared" si="256"/>
        <v/>
      </c>
      <c r="AW130" s="108" t="str">
        <f t="shared" si="257"/>
        <v/>
      </c>
      <c r="AX130" s="108" t="str">
        <f t="shared" si="258"/>
        <v/>
      </c>
      <c r="AY130" s="108" t="str">
        <f t="shared" si="259"/>
        <v/>
      </c>
      <c r="AZ130" s="108" t="str">
        <f t="shared" si="260"/>
        <v/>
      </c>
      <c r="BA130" s="108" t="str">
        <f t="shared" si="261"/>
        <v/>
      </c>
      <c r="BB130" s="108" t="str">
        <f t="shared" si="262"/>
        <v/>
      </c>
      <c r="BC130" s="108" t="str">
        <f t="shared" si="263"/>
        <v/>
      </c>
      <c r="BD130" s="108" t="str">
        <f t="shared" si="264"/>
        <v/>
      </c>
      <c r="BE130" s="108" t="str">
        <f t="shared" si="265"/>
        <v/>
      </c>
      <c r="BF130" s="108" t="str">
        <f t="shared" si="266"/>
        <v/>
      </c>
      <c r="BG130" s="108" t="str">
        <f t="shared" si="267"/>
        <v/>
      </c>
      <c r="BH130" s="109" t="str">
        <f t="shared" si="268"/>
        <v/>
      </c>
    </row>
    <row r="131" spans="1:60">
      <c r="A131" s="84" t="s">
        <v>27</v>
      </c>
      <c r="B131" s="85" t="s">
        <v>64</v>
      </c>
      <c r="C131" s="117">
        <f>Project22_Start</f>
        <v>1</v>
      </c>
      <c r="D131" s="118">
        <f>Project22_Duration*'3 - Projects'!F214</f>
        <v>0</v>
      </c>
      <c r="E131" s="118">
        <f>IF(MOD(D131,1)=0.5,0.5,0)</f>
        <v>0</v>
      </c>
      <c r="F131" s="118" t="str">
        <f>IF(D131&lt;=1.5,"U","D")</f>
        <v>U</v>
      </c>
      <c r="G131" s="118">
        <f>IF(MOD(D131,1)=0.5,IF(F131="U",ROUNDUP(D131,0),ROUNDDOWN(D131,0)),ROUND(D131,0))</f>
        <v>0</v>
      </c>
      <c r="H131" s="119">
        <f t="shared" si="216"/>
        <v>0</v>
      </c>
      <c r="I131" s="106" t="str">
        <f t="shared" si="217"/>
        <v/>
      </c>
      <c r="J131" s="106" t="str">
        <f t="shared" si="218"/>
        <v/>
      </c>
      <c r="K131" s="106" t="str">
        <f t="shared" si="219"/>
        <v/>
      </c>
      <c r="L131" s="106" t="str">
        <f t="shared" si="220"/>
        <v/>
      </c>
      <c r="M131" s="106" t="str">
        <f t="shared" si="221"/>
        <v/>
      </c>
      <c r="N131" s="106" t="str">
        <f t="shared" si="222"/>
        <v/>
      </c>
      <c r="O131" s="106" t="str">
        <f t="shared" si="223"/>
        <v/>
      </c>
      <c r="P131" s="106" t="str">
        <f t="shared" si="224"/>
        <v/>
      </c>
      <c r="Q131" s="106" t="str">
        <f t="shared" si="225"/>
        <v/>
      </c>
      <c r="R131" s="106" t="str">
        <f t="shared" si="226"/>
        <v/>
      </c>
      <c r="S131" s="106" t="str">
        <f t="shared" si="227"/>
        <v/>
      </c>
      <c r="T131" s="106" t="str">
        <f t="shared" si="228"/>
        <v/>
      </c>
      <c r="U131" s="106" t="str">
        <f t="shared" si="229"/>
        <v/>
      </c>
      <c r="V131" s="106" t="str">
        <f t="shared" si="230"/>
        <v/>
      </c>
      <c r="W131" s="106" t="str">
        <f t="shared" si="231"/>
        <v/>
      </c>
      <c r="X131" s="106" t="str">
        <f t="shared" si="232"/>
        <v/>
      </c>
      <c r="Y131" s="106" t="str">
        <f t="shared" si="233"/>
        <v/>
      </c>
      <c r="Z131" s="106" t="str">
        <f t="shared" si="234"/>
        <v/>
      </c>
      <c r="AA131" s="106" t="str">
        <f t="shared" si="235"/>
        <v/>
      </c>
      <c r="AB131" s="106" t="str">
        <f t="shared" si="236"/>
        <v/>
      </c>
      <c r="AC131" s="106" t="str">
        <f t="shared" si="237"/>
        <v/>
      </c>
      <c r="AD131" s="106" t="str">
        <f t="shared" si="238"/>
        <v/>
      </c>
      <c r="AE131" s="106" t="str">
        <f t="shared" si="239"/>
        <v/>
      </c>
      <c r="AF131" s="106" t="str">
        <f t="shared" si="240"/>
        <v/>
      </c>
      <c r="AG131" s="106" t="str">
        <f t="shared" si="241"/>
        <v/>
      </c>
      <c r="AH131" s="106" t="str">
        <f t="shared" si="242"/>
        <v/>
      </c>
      <c r="AI131" s="106" t="str">
        <f t="shared" si="243"/>
        <v/>
      </c>
      <c r="AJ131" s="106" t="str">
        <f t="shared" si="244"/>
        <v/>
      </c>
      <c r="AK131" s="106" t="str">
        <f t="shared" si="245"/>
        <v/>
      </c>
      <c r="AL131" s="106" t="str">
        <f t="shared" si="246"/>
        <v/>
      </c>
      <c r="AM131" s="106" t="str">
        <f t="shared" si="247"/>
        <v/>
      </c>
      <c r="AN131" s="106" t="str">
        <f t="shared" si="248"/>
        <v/>
      </c>
      <c r="AO131" s="106" t="str">
        <f t="shared" si="249"/>
        <v/>
      </c>
      <c r="AP131" s="106" t="str">
        <f t="shared" si="250"/>
        <v/>
      </c>
      <c r="AQ131" s="106" t="str">
        <f t="shared" si="251"/>
        <v/>
      </c>
      <c r="AR131" s="106" t="str">
        <f t="shared" si="252"/>
        <v/>
      </c>
      <c r="AS131" s="106" t="str">
        <f t="shared" si="253"/>
        <v/>
      </c>
      <c r="AT131" s="106" t="str">
        <f t="shared" si="254"/>
        <v/>
      </c>
      <c r="AU131" s="106" t="str">
        <f t="shared" si="255"/>
        <v/>
      </c>
      <c r="AV131" s="106" t="str">
        <f t="shared" si="256"/>
        <v/>
      </c>
      <c r="AW131" s="106" t="str">
        <f t="shared" si="257"/>
        <v/>
      </c>
      <c r="AX131" s="106" t="str">
        <f t="shared" si="258"/>
        <v/>
      </c>
      <c r="AY131" s="106" t="str">
        <f t="shared" si="259"/>
        <v/>
      </c>
      <c r="AZ131" s="106" t="str">
        <f t="shared" si="260"/>
        <v/>
      </c>
      <c r="BA131" s="106" t="str">
        <f t="shared" si="261"/>
        <v/>
      </c>
      <c r="BB131" s="106" t="str">
        <f t="shared" si="262"/>
        <v/>
      </c>
      <c r="BC131" s="106" t="str">
        <f t="shared" si="263"/>
        <v/>
      </c>
      <c r="BD131" s="106" t="str">
        <f t="shared" si="264"/>
        <v/>
      </c>
      <c r="BE131" s="106" t="str">
        <f t="shared" si="265"/>
        <v/>
      </c>
      <c r="BF131" s="106" t="str">
        <f t="shared" si="266"/>
        <v/>
      </c>
      <c r="BG131" s="106" t="str">
        <f t="shared" si="267"/>
        <v/>
      </c>
      <c r="BH131" s="107" t="str">
        <f t="shared" si="268"/>
        <v/>
      </c>
    </row>
    <row r="132" spans="1:60">
      <c r="A132" s="84"/>
      <c r="B132" s="85" t="s">
        <v>65</v>
      </c>
      <c r="C132" s="113">
        <f>H131+1</f>
        <v>1</v>
      </c>
      <c r="D132" s="115">
        <f>Project22_Duration*'3 - Projects'!F215</f>
        <v>0</v>
      </c>
      <c r="E132" s="115">
        <f>IF(MOD(D132,1)=0.5,0.5,0)+E131</f>
        <v>0</v>
      </c>
      <c r="F132" s="115" t="str">
        <f>IF(E132=E131,F131,IF(F131="U","D","U"))</f>
        <v>U</v>
      </c>
      <c r="G132" s="115">
        <f t="shared" ref="G132:G135" si="274">IF(MOD(D132,1)=0.5,IF(F132="U",ROUNDUP(D132,0),ROUNDDOWN(D132,0)),ROUND(D132,0))</f>
        <v>0</v>
      </c>
      <c r="H132" s="111">
        <f t="shared" si="216"/>
        <v>0</v>
      </c>
      <c r="I132" s="106" t="str">
        <f t="shared" si="217"/>
        <v/>
      </c>
      <c r="J132" s="106" t="str">
        <f t="shared" si="218"/>
        <v/>
      </c>
      <c r="K132" s="106" t="str">
        <f t="shared" si="219"/>
        <v/>
      </c>
      <c r="L132" s="106" t="str">
        <f t="shared" si="220"/>
        <v/>
      </c>
      <c r="M132" s="106" t="str">
        <f t="shared" si="221"/>
        <v/>
      </c>
      <c r="N132" s="106" t="str">
        <f t="shared" si="222"/>
        <v/>
      </c>
      <c r="O132" s="106" t="str">
        <f t="shared" si="223"/>
        <v/>
      </c>
      <c r="P132" s="106" t="str">
        <f t="shared" si="224"/>
        <v/>
      </c>
      <c r="Q132" s="106" t="str">
        <f t="shared" si="225"/>
        <v/>
      </c>
      <c r="R132" s="106" t="str">
        <f t="shared" si="226"/>
        <v/>
      </c>
      <c r="S132" s="106" t="str">
        <f t="shared" si="227"/>
        <v/>
      </c>
      <c r="T132" s="106" t="str">
        <f t="shared" si="228"/>
        <v/>
      </c>
      <c r="U132" s="106" t="str">
        <f t="shared" si="229"/>
        <v/>
      </c>
      <c r="V132" s="106" t="str">
        <f t="shared" si="230"/>
        <v/>
      </c>
      <c r="W132" s="106" t="str">
        <f t="shared" si="231"/>
        <v/>
      </c>
      <c r="X132" s="106" t="str">
        <f t="shared" si="232"/>
        <v/>
      </c>
      <c r="Y132" s="106" t="str">
        <f t="shared" si="233"/>
        <v/>
      </c>
      <c r="Z132" s="106" t="str">
        <f t="shared" si="234"/>
        <v/>
      </c>
      <c r="AA132" s="106" t="str">
        <f t="shared" si="235"/>
        <v/>
      </c>
      <c r="AB132" s="106" t="str">
        <f t="shared" si="236"/>
        <v/>
      </c>
      <c r="AC132" s="106" t="str">
        <f t="shared" si="237"/>
        <v/>
      </c>
      <c r="AD132" s="106" t="str">
        <f t="shared" si="238"/>
        <v/>
      </c>
      <c r="AE132" s="106" t="str">
        <f t="shared" si="239"/>
        <v/>
      </c>
      <c r="AF132" s="106" t="str">
        <f t="shared" si="240"/>
        <v/>
      </c>
      <c r="AG132" s="106" t="str">
        <f t="shared" si="241"/>
        <v/>
      </c>
      <c r="AH132" s="106" t="str">
        <f t="shared" si="242"/>
        <v/>
      </c>
      <c r="AI132" s="106" t="str">
        <f t="shared" si="243"/>
        <v/>
      </c>
      <c r="AJ132" s="106" t="str">
        <f t="shared" si="244"/>
        <v/>
      </c>
      <c r="AK132" s="106" t="str">
        <f t="shared" si="245"/>
        <v/>
      </c>
      <c r="AL132" s="106" t="str">
        <f t="shared" si="246"/>
        <v/>
      </c>
      <c r="AM132" s="106" t="str">
        <f t="shared" si="247"/>
        <v/>
      </c>
      <c r="AN132" s="106" t="str">
        <f t="shared" si="248"/>
        <v/>
      </c>
      <c r="AO132" s="106" t="str">
        <f t="shared" si="249"/>
        <v/>
      </c>
      <c r="AP132" s="106" t="str">
        <f t="shared" si="250"/>
        <v/>
      </c>
      <c r="AQ132" s="106" t="str">
        <f t="shared" si="251"/>
        <v/>
      </c>
      <c r="AR132" s="106" t="str">
        <f t="shared" si="252"/>
        <v/>
      </c>
      <c r="AS132" s="106" t="str">
        <f t="shared" si="253"/>
        <v/>
      </c>
      <c r="AT132" s="106" t="str">
        <f t="shared" si="254"/>
        <v/>
      </c>
      <c r="AU132" s="106" t="str">
        <f t="shared" si="255"/>
        <v/>
      </c>
      <c r="AV132" s="106" t="str">
        <f t="shared" si="256"/>
        <v/>
      </c>
      <c r="AW132" s="106" t="str">
        <f t="shared" si="257"/>
        <v/>
      </c>
      <c r="AX132" s="106" t="str">
        <f t="shared" si="258"/>
        <v/>
      </c>
      <c r="AY132" s="106" t="str">
        <f t="shared" si="259"/>
        <v/>
      </c>
      <c r="AZ132" s="106" t="str">
        <f t="shared" si="260"/>
        <v/>
      </c>
      <c r="BA132" s="106" t="str">
        <f t="shared" si="261"/>
        <v/>
      </c>
      <c r="BB132" s="106" t="str">
        <f t="shared" si="262"/>
        <v/>
      </c>
      <c r="BC132" s="106" t="str">
        <f t="shared" si="263"/>
        <v/>
      </c>
      <c r="BD132" s="106" t="str">
        <f t="shared" si="264"/>
        <v/>
      </c>
      <c r="BE132" s="106" t="str">
        <f t="shared" si="265"/>
        <v/>
      </c>
      <c r="BF132" s="106" t="str">
        <f t="shared" si="266"/>
        <v/>
      </c>
      <c r="BG132" s="106" t="str">
        <f t="shared" si="267"/>
        <v/>
      </c>
      <c r="BH132" s="107" t="str">
        <f t="shared" si="268"/>
        <v/>
      </c>
    </row>
    <row r="133" spans="1:60">
      <c r="A133" s="84"/>
      <c r="B133" s="85" t="s">
        <v>70</v>
      </c>
      <c r="C133" s="113">
        <f>H132+1</f>
        <v>1</v>
      </c>
      <c r="D133" s="115">
        <f>Project22_Duration*'3 - Projects'!F216</f>
        <v>0</v>
      </c>
      <c r="E133" s="115">
        <f t="shared" ref="E133:E135" si="275">IF(MOD(D133,1)=0.5,0.5,0)+E132</f>
        <v>0</v>
      </c>
      <c r="F133" s="115" t="str">
        <f t="shared" ref="F133:F135" si="276">IF(E133=E132,F132,IF(F132="U","D","U"))</f>
        <v>U</v>
      </c>
      <c r="G133" s="115">
        <f t="shared" si="274"/>
        <v>0</v>
      </c>
      <c r="H133" s="111">
        <f t="shared" si="216"/>
        <v>0</v>
      </c>
      <c r="I133" s="106" t="str">
        <f t="shared" si="217"/>
        <v/>
      </c>
      <c r="J133" s="106" t="str">
        <f t="shared" si="218"/>
        <v/>
      </c>
      <c r="K133" s="106" t="str">
        <f t="shared" si="219"/>
        <v/>
      </c>
      <c r="L133" s="106" t="str">
        <f t="shared" si="220"/>
        <v/>
      </c>
      <c r="M133" s="106" t="str">
        <f t="shared" si="221"/>
        <v/>
      </c>
      <c r="N133" s="106" t="str">
        <f t="shared" si="222"/>
        <v/>
      </c>
      <c r="O133" s="106" t="str">
        <f t="shared" si="223"/>
        <v/>
      </c>
      <c r="P133" s="106" t="str">
        <f t="shared" si="224"/>
        <v/>
      </c>
      <c r="Q133" s="106" t="str">
        <f t="shared" si="225"/>
        <v/>
      </c>
      <c r="R133" s="106" t="str">
        <f t="shared" si="226"/>
        <v/>
      </c>
      <c r="S133" s="106" t="str">
        <f t="shared" si="227"/>
        <v/>
      </c>
      <c r="T133" s="106" t="str">
        <f t="shared" si="228"/>
        <v/>
      </c>
      <c r="U133" s="106" t="str">
        <f t="shared" si="229"/>
        <v/>
      </c>
      <c r="V133" s="106" t="str">
        <f t="shared" si="230"/>
        <v/>
      </c>
      <c r="W133" s="106" t="str">
        <f t="shared" si="231"/>
        <v/>
      </c>
      <c r="X133" s="106" t="str">
        <f t="shared" si="232"/>
        <v/>
      </c>
      <c r="Y133" s="106" t="str">
        <f t="shared" si="233"/>
        <v/>
      </c>
      <c r="Z133" s="106" t="str">
        <f t="shared" si="234"/>
        <v/>
      </c>
      <c r="AA133" s="106" t="str">
        <f t="shared" si="235"/>
        <v/>
      </c>
      <c r="AB133" s="106" t="str">
        <f t="shared" si="236"/>
        <v/>
      </c>
      <c r="AC133" s="106" t="str">
        <f t="shared" si="237"/>
        <v/>
      </c>
      <c r="AD133" s="106" t="str">
        <f t="shared" si="238"/>
        <v/>
      </c>
      <c r="AE133" s="106" t="str">
        <f t="shared" si="239"/>
        <v/>
      </c>
      <c r="AF133" s="106" t="str">
        <f t="shared" si="240"/>
        <v/>
      </c>
      <c r="AG133" s="106" t="str">
        <f t="shared" si="241"/>
        <v/>
      </c>
      <c r="AH133" s="106" t="str">
        <f t="shared" si="242"/>
        <v/>
      </c>
      <c r="AI133" s="106" t="str">
        <f t="shared" si="243"/>
        <v/>
      </c>
      <c r="AJ133" s="106" t="str">
        <f t="shared" si="244"/>
        <v/>
      </c>
      <c r="AK133" s="106" t="str">
        <f t="shared" si="245"/>
        <v/>
      </c>
      <c r="AL133" s="106" t="str">
        <f t="shared" si="246"/>
        <v/>
      </c>
      <c r="AM133" s="106" t="str">
        <f t="shared" si="247"/>
        <v/>
      </c>
      <c r="AN133" s="106" t="str">
        <f t="shared" si="248"/>
        <v/>
      </c>
      <c r="AO133" s="106" t="str">
        <f t="shared" si="249"/>
        <v/>
      </c>
      <c r="AP133" s="106" t="str">
        <f t="shared" si="250"/>
        <v/>
      </c>
      <c r="AQ133" s="106" t="str">
        <f t="shared" si="251"/>
        <v/>
      </c>
      <c r="AR133" s="106" t="str">
        <f t="shared" si="252"/>
        <v/>
      </c>
      <c r="AS133" s="106" t="str">
        <f t="shared" si="253"/>
        <v/>
      </c>
      <c r="AT133" s="106" t="str">
        <f t="shared" si="254"/>
        <v/>
      </c>
      <c r="AU133" s="106" t="str">
        <f t="shared" si="255"/>
        <v/>
      </c>
      <c r="AV133" s="106" t="str">
        <f t="shared" si="256"/>
        <v/>
      </c>
      <c r="AW133" s="106" t="str">
        <f t="shared" si="257"/>
        <v/>
      </c>
      <c r="AX133" s="106" t="str">
        <f t="shared" si="258"/>
        <v/>
      </c>
      <c r="AY133" s="106" t="str">
        <f t="shared" si="259"/>
        <v/>
      </c>
      <c r="AZ133" s="106" t="str">
        <f t="shared" si="260"/>
        <v/>
      </c>
      <c r="BA133" s="106" t="str">
        <f t="shared" si="261"/>
        <v/>
      </c>
      <c r="BB133" s="106" t="str">
        <f t="shared" si="262"/>
        <v/>
      </c>
      <c r="BC133" s="106" t="str">
        <f t="shared" si="263"/>
        <v/>
      </c>
      <c r="BD133" s="106" t="str">
        <f t="shared" si="264"/>
        <v/>
      </c>
      <c r="BE133" s="106" t="str">
        <f t="shared" si="265"/>
        <v/>
      </c>
      <c r="BF133" s="106" t="str">
        <f t="shared" si="266"/>
        <v/>
      </c>
      <c r="BG133" s="106" t="str">
        <f t="shared" si="267"/>
        <v/>
      </c>
      <c r="BH133" s="107" t="str">
        <f t="shared" si="268"/>
        <v/>
      </c>
    </row>
    <row r="134" spans="1:60">
      <c r="A134" s="84"/>
      <c r="B134" s="85" t="s">
        <v>71</v>
      </c>
      <c r="C134" s="113">
        <f>H133+1</f>
        <v>1</v>
      </c>
      <c r="D134" s="115">
        <f>Project22_Duration*'3 - Projects'!F217</f>
        <v>0</v>
      </c>
      <c r="E134" s="115">
        <f t="shared" si="275"/>
        <v>0</v>
      </c>
      <c r="F134" s="115" t="str">
        <f t="shared" si="276"/>
        <v>U</v>
      </c>
      <c r="G134" s="115">
        <f t="shared" si="274"/>
        <v>0</v>
      </c>
      <c r="H134" s="111">
        <f t="shared" si="216"/>
        <v>0</v>
      </c>
      <c r="I134" s="106" t="str">
        <f t="shared" si="217"/>
        <v/>
      </c>
      <c r="J134" s="106" t="str">
        <f t="shared" si="218"/>
        <v/>
      </c>
      <c r="K134" s="106" t="str">
        <f t="shared" si="219"/>
        <v/>
      </c>
      <c r="L134" s="106" t="str">
        <f t="shared" si="220"/>
        <v/>
      </c>
      <c r="M134" s="106" t="str">
        <f t="shared" si="221"/>
        <v/>
      </c>
      <c r="N134" s="106" t="str">
        <f t="shared" si="222"/>
        <v/>
      </c>
      <c r="O134" s="106" t="str">
        <f t="shared" si="223"/>
        <v/>
      </c>
      <c r="P134" s="106" t="str">
        <f t="shared" si="224"/>
        <v/>
      </c>
      <c r="Q134" s="106" t="str">
        <f t="shared" si="225"/>
        <v/>
      </c>
      <c r="R134" s="106" t="str">
        <f t="shared" si="226"/>
        <v/>
      </c>
      <c r="S134" s="106" t="str">
        <f t="shared" si="227"/>
        <v/>
      </c>
      <c r="T134" s="106" t="str">
        <f t="shared" si="228"/>
        <v/>
      </c>
      <c r="U134" s="106" t="str">
        <f t="shared" si="229"/>
        <v/>
      </c>
      <c r="V134" s="106" t="str">
        <f t="shared" si="230"/>
        <v/>
      </c>
      <c r="W134" s="106" t="str">
        <f t="shared" si="231"/>
        <v/>
      </c>
      <c r="X134" s="106" t="str">
        <f t="shared" si="232"/>
        <v/>
      </c>
      <c r="Y134" s="106" t="str">
        <f t="shared" si="233"/>
        <v/>
      </c>
      <c r="Z134" s="106" t="str">
        <f t="shared" si="234"/>
        <v/>
      </c>
      <c r="AA134" s="106" t="str">
        <f t="shared" si="235"/>
        <v/>
      </c>
      <c r="AB134" s="106" t="str">
        <f t="shared" si="236"/>
        <v/>
      </c>
      <c r="AC134" s="106" t="str">
        <f t="shared" si="237"/>
        <v/>
      </c>
      <c r="AD134" s="106" t="str">
        <f t="shared" si="238"/>
        <v/>
      </c>
      <c r="AE134" s="106" t="str">
        <f t="shared" si="239"/>
        <v/>
      </c>
      <c r="AF134" s="106" t="str">
        <f t="shared" si="240"/>
        <v/>
      </c>
      <c r="AG134" s="106" t="str">
        <f t="shared" si="241"/>
        <v/>
      </c>
      <c r="AH134" s="106" t="str">
        <f t="shared" si="242"/>
        <v/>
      </c>
      <c r="AI134" s="106" t="str">
        <f t="shared" si="243"/>
        <v/>
      </c>
      <c r="AJ134" s="106" t="str">
        <f t="shared" si="244"/>
        <v/>
      </c>
      <c r="AK134" s="106" t="str">
        <f t="shared" si="245"/>
        <v/>
      </c>
      <c r="AL134" s="106" t="str">
        <f t="shared" si="246"/>
        <v/>
      </c>
      <c r="AM134" s="106" t="str">
        <f t="shared" si="247"/>
        <v/>
      </c>
      <c r="AN134" s="106" t="str">
        <f t="shared" si="248"/>
        <v/>
      </c>
      <c r="AO134" s="106" t="str">
        <f t="shared" si="249"/>
        <v/>
      </c>
      <c r="AP134" s="106" t="str">
        <f t="shared" si="250"/>
        <v/>
      </c>
      <c r="AQ134" s="106" t="str">
        <f t="shared" si="251"/>
        <v/>
      </c>
      <c r="AR134" s="106" t="str">
        <f t="shared" si="252"/>
        <v/>
      </c>
      <c r="AS134" s="106" t="str">
        <f t="shared" si="253"/>
        <v/>
      </c>
      <c r="AT134" s="106" t="str">
        <f t="shared" si="254"/>
        <v/>
      </c>
      <c r="AU134" s="106" t="str">
        <f t="shared" si="255"/>
        <v/>
      </c>
      <c r="AV134" s="106" t="str">
        <f t="shared" si="256"/>
        <v/>
      </c>
      <c r="AW134" s="106" t="str">
        <f t="shared" si="257"/>
        <v/>
      </c>
      <c r="AX134" s="106" t="str">
        <f t="shared" si="258"/>
        <v/>
      </c>
      <c r="AY134" s="106" t="str">
        <f t="shared" si="259"/>
        <v/>
      </c>
      <c r="AZ134" s="106" t="str">
        <f t="shared" si="260"/>
        <v/>
      </c>
      <c r="BA134" s="106" t="str">
        <f t="shared" si="261"/>
        <v/>
      </c>
      <c r="BB134" s="106" t="str">
        <f t="shared" si="262"/>
        <v/>
      </c>
      <c r="BC134" s="106" t="str">
        <f t="shared" si="263"/>
        <v/>
      </c>
      <c r="BD134" s="106" t="str">
        <f t="shared" si="264"/>
        <v/>
      </c>
      <c r="BE134" s="106" t="str">
        <f t="shared" si="265"/>
        <v/>
      </c>
      <c r="BF134" s="106" t="str">
        <f t="shared" si="266"/>
        <v/>
      </c>
      <c r="BG134" s="106" t="str">
        <f t="shared" si="267"/>
        <v/>
      </c>
      <c r="BH134" s="107" t="str">
        <f t="shared" si="268"/>
        <v/>
      </c>
    </row>
    <row r="135" spans="1:60">
      <c r="A135" s="87"/>
      <c r="B135" s="88" t="s">
        <v>72</v>
      </c>
      <c r="C135" s="114">
        <f>H134+1</f>
        <v>1</v>
      </c>
      <c r="D135" s="116">
        <f>Project22_Duration*'3 - Projects'!F218</f>
        <v>0</v>
      </c>
      <c r="E135" s="116">
        <f t="shared" si="275"/>
        <v>0</v>
      </c>
      <c r="F135" s="116" t="str">
        <f t="shared" si="276"/>
        <v>U</v>
      </c>
      <c r="G135" s="116">
        <f t="shared" si="274"/>
        <v>0</v>
      </c>
      <c r="H135" s="112">
        <f t="shared" si="216"/>
        <v>0</v>
      </c>
      <c r="I135" s="108" t="str">
        <f t="shared" si="217"/>
        <v/>
      </c>
      <c r="J135" s="108" t="str">
        <f t="shared" si="218"/>
        <v/>
      </c>
      <c r="K135" s="108" t="str">
        <f t="shared" si="219"/>
        <v/>
      </c>
      <c r="L135" s="108" t="str">
        <f t="shared" si="220"/>
        <v/>
      </c>
      <c r="M135" s="108" t="str">
        <f t="shared" si="221"/>
        <v/>
      </c>
      <c r="N135" s="108" t="str">
        <f t="shared" si="222"/>
        <v/>
      </c>
      <c r="O135" s="108" t="str">
        <f t="shared" si="223"/>
        <v/>
      </c>
      <c r="P135" s="108" t="str">
        <f t="shared" si="224"/>
        <v/>
      </c>
      <c r="Q135" s="108" t="str">
        <f t="shared" si="225"/>
        <v/>
      </c>
      <c r="R135" s="108" t="str">
        <f t="shared" si="226"/>
        <v/>
      </c>
      <c r="S135" s="108" t="str">
        <f t="shared" si="227"/>
        <v/>
      </c>
      <c r="T135" s="108" t="str">
        <f t="shared" si="228"/>
        <v/>
      </c>
      <c r="U135" s="108" t="str">
        <f t="shared" si="229"/>
        <v/>
      </c>
      <c r="V135" s="108" t="str">
        <f t="shared" si="230"/>
        <v/>
      </c>
      <c r="W135" s="108" t="str">
        <f t="shared" si="231"/>
        <v/>
      </c>
      <c r="X135" s="108" t="str">
        <f t="shared" si="232"/>
        <v/>
      </c>
      <c r="Y135" s="108" t="str">
        <f t="shared" si="233"/>
        <v/>
      </c>
      <c r="Z135" s="108" t="str">
        <f t="shared" si="234"/>
        <v/>
      </c>
      <c r="AA135" s="108" t="str">
        <f t="shared" si="235"/>
        <v/>
      </c>
      <c r="AB135" s="108" t="str">
        <f t="shared" si="236"/>
        <v/>
      </c>
      <c r="AC135" s="108" t="str">
        <f t="shared" si="237"/>
        <v/>
      </c>
      <c r="AD135" s="108" t="str">
        <f t="shared" si="238"/>
        <v/>
      </c>
      <c r="AE135" s="108" t="str">
        <f t="shared" si="239"/>
        <v/>
      </c>
      <c r="AF135" s="108" t="str">
        <f t="shared" si="240"/>
        <v/>
      </c>
      <c r="AG135" s="108" t="str">
        <f t="shared" si="241"/>
        <v/>
      </c>
      <c r="AH135" s="108" t="str">
        <f t="shared" si="242"/>
        <v/>
      </c>
      <c r="AI135" s="108" t="str">
        <f t="shared" si="243"/>
        <v/>
      </c>
      <c r="AJ135" s="108" t="str">
        <f t="shared" si="244"/>
        <v/>
      </c>
      <c r="AK135" s="108" t="str">
        <f t="shared" si="245"/>
        <v/>
      </c>
      <c r="AL135" s="108" t="str">
        <f t="shared" si="246"/>
        <v/>
      </c>
      <c r="AM135" s="108" t="str">
        <f t="shared" si="247"/>
        <v/>
      </c>
      <c r="AN135" s="108" t="str">
        <f t="shared" si="248"/>
        <v/>
      </c>
      <c r="AO135" s="108" t="str">
        <f t="shared" si="249"/>
        <v/>
      </c>
      <c r="AP135" s="108" t="str">
        <f t="shared" si="250"/>
        <v/>
      </c>
      <c r="AQ135" s="108" t="str">
        <f t="shared" si="251"/>
        <v/>
      </c>
      <c r="AR135" s="108" t="str">
        <f t="shared" si="252"/>
        <v/>
      </c>
      <c r="AS135" s="108" t="str">
        <f t="shared" si="253"/>
        <v/>
      </c>
      <c r="AT135" s="108" t="str">
        <f t="shared" si="254"/>
        <v/>
      </c>
      <c r="AU135" s="108" t="str">
        <f t="shared" si="255"/>
        <v/>
      </c>
      <c r="AV135" s="108" t="str">
        <f t="shared" si="256"/>
        <v/>
      </c>
      <c r="AW135" s="108" t="str">
        <f t="shared" si="257"/>
        <v/>
      </c>
      <c r="AX135" s="108" t="str">
        <f t="shared" si="258"/>
        <v/>
      </c>
      <c r="AY135" s="108" t="str">
        <f t="shared" si="259"/>
        <v/>
      </c>
      <c r="AZ135" s="108" t="str">
        <f t="shared" si="260"/>
        <v/>
      </c>
      <c r="BA135" s="108" t="str">
        <f t="shared" si="261"/>
        <v/>
      </c>
      <c r="BB135" s="108" t="str">
        <f t="shared" si="262"/>
        <v/>
      </c>
      <c r="BC135" s="108" t="str">
        <f t="shared" si="263"/>
        <v/>
      </c>
      <c r="BD135" s="108" t="str">
        <f t="shared" si="264"/>
        <v/>
      </c>
      <c r="BE135" s="108" t="str">
        <f t="shared" si="265"/>
        <v/>
      </c>
      <c r="BF135" s="108" t="str">
        <f t="shared" si="266"/>
        <v/>
      </c>
      <c r="BG135" s="108" t="str">
        <f t="shared" si="267"/>
        <v/>
      </c>
      <c r="BH135" s="109" t="str">
        <f t="shared" si="268"/>
        <v/>
      </c>
    </row>
    <row r="136" spans="1:60">
      <c r="A136" s="84" t="s">
        <v>28</v>
      </c>
      <c r="B136" s="85" t="s">
        <v>64</v>
      </c>
      <c r="C136" s="117">
        <f>Project23_Start</f>
        <v>1</v>
      </c>
      <c r="D136" s="118">
        <f>Project23_Duration*'3 - Projects'!F224</f>
        <v>0</v>
      </c>
      <c r="E136" s="118">
        <f>IF(MOD(D136,1)=0.5,0.5,0)</f>
        <v>0</v>
      </c>
      <c r="F136" s="118" t="str">
        <f>IF(D136&lt;=1.5,"U","D")</f>
        <v>U</v>
      </c>
      <c r="G136" s="118">
        <f>IF(MOD(D136,1)=0.5,IF(F136="U",ROUNDUP(D136,0),ROUNDDOWN(D136,0)),ROUND(D136,0))</f>
        <v>0</v>
      </c>
      <c r="H136" s="119">
        <f t="shared" si="216"/>
        <v>0</v>
      </c>
      <c r="I136" s="106" t="str">
        <f t="shared" si="217"/>
        <v/>
      </c>
      <c r="J136" s="106" t="str">
        <f t="shared" si="218"/>
        <v/>
      </c>
      <c r="K136" s="106" t="str">
        <f t="shared" si="219"/>
        <v/>
      </c>
      <c r="L136" s="106" t="str">
        <f t="shared" si="220"/>
        <v/>
      </c>
      <c r="M136" s="106" t="str">
        <f t="shared" si="221"/>
        <v/>
      </c>
      <c r="N136" s="106" t="str">
        <f t="shared" si="222"/>
        <v/>
      </c>
      <c r="O136" s="106" t="str">
        <f t="shared" si="223"/>
        <v/>
      </c>
      <c r="P136" s="106" t="str">
        <f t="shared" si="224"/>
        <v/>
      </c>
      <c r="Q136" s="106" t="str">
        <f t="shared" si="225"/>
        <v/>
      </c>
      <c r="R136" s="106" t="str">
        <f t="shared" si="226"/>
        <v/>
      </c>
      <c r="S136" s="106" t="str">
        <f t="shared" si="227"/>
        <v/>
      </c>
      <c r="T136" s="106" t="str">
        <f t="shared" si="228"/>
        <v/>
      </c>
      <c r="U136" s="106" t="str">
        <f t="shared" si="229"/>
        <v/>
      </c>
      <c r="V136" s="106" t="str">
        <f t="shared" si="230"/>
        <v/>
      </c>
      <c r="W136" s="106" t="str">
        <f t="shared" si="231"/>
        <v/>
      </c>
      <c r="X136" s="106" t="str">
        <f t="shared" si="232"/>
        <v/>
      </c>
      <c r="Y136" s="106" t="str">
        <f t="shared" si="233"/>
        <v/>
      </c>
      <c r="Z136" s="106" t="str">
        <f t="shared" si="234"/>
        <v/>
      </c>
      <c r="AA136" s="106" t="str">
        <f t="shared" si="235"/>
        <v/>
      </c>
      <c r="AB136" s="106" t="str">
        <f t="shared" si="236"/>
        <v/>
      </c>
      <c r="AC136" s="106" t="str">
        <f t="shared" si="237"/>
        <v/>
      </c>
      <c r="AD136" s="106" t="str">
        <f t="shared" si="238"/>
        <v/>
      </c>
      <c r="AE136" s="106" t="str">
        <f t="shared" si="239"/>
        <v/>
      </c>
      <c r="AF136" s="106" t="str">
        <f t="shared" si="240"/>
        <v/>
      </c>
      <c r="AG136" s="106" t="str">
        <f t="shared" si="241"/>
        <v/>
      </c>
      <c r="AH136" s="106" t="str">
        <f t="shared" si="242"/>
        <v/>
      </c>
      <c r="AI136" s="106" t="str">
        <f t="shared" si="243"/>
        <v/>
      </c>
      <c r="AJ136" s="106" t="str">
        <f t="shared" si="244"/>
        <v/>
      </c>
      <c r="AK136" s="106" t="str">
        <f t="shared" si="245"/>
        <v/>
      </c>
      <c r="AL136" s="106" t="str">
        <f t="shared" si="246"/>
        <v/>
      </c>
      <c r="AM136" s="106" t="str">
        <f t="shared" si="247"/>
        <v/>
      </c>
      <c r="AN136" s="106" t="str">
        <f t="shared" si="248"/>
        <v/>
      </c>
      <c r="AO136" s="106" t="str">
        <f t="shared" si="249"/>
        <v/>
      </c>
      <c r="AP136" s="106" t="str">
        <f t="shared" si="250"/>
        <v/>
      </c>
      <c r="AQ136" s="106" t="str">
        <f t="shared" si="251"/>
        <v/>
      </c>
      <c r="AR136" s="106" t="str">
        <f t="shared" si="252"/>
        <v/>
      </c>
      <c r="AS136" s="106" t="str">
        <f t="shared" si="253"/>
        <v/>
      </c>
      <c r="AT136" s="106" t="str">
        <f t="shared" si="254"/>
        <v/>
      </c>
      <c r="AU136" s="106" t="str">
        <f t="shared" si="255"/>
        <v/>
      </c>
      <c r="AV136" s="106" t="str">
        <f t="shared" si="256"/>
        <v/>
      </c>
      <c r="AW136" s="106" t="str">
        <f t="shared" si="257"/>
        <v/>
      </c>
      <c r="AX136" s="106" t="str">
        <f t="shared" si="258"/>
        <v/>
      </c>
      <c r="AY136" s="106" t="str">
        <f t="shared" si="259"/>
        <v/>
      </c>
      <c r="AZ136" s="106" t="str">
        <f t="shared" si="260"/>
        <v/>
      </c>
      <c r="BA136" s="106" t="str">
        <f t="shared" si="261"/>
        <v/>
      </c>
      <c r="BB136" s="106" t="str">
        <f t="shared" si="262"/>
        <v/>
      </c>
      <c r="BC136" s="106" t="str">
        <f t="shared" si="263"/>
        <v/>
      </c>
      <c r="BD136" s="106" t="str">
        <f t="shared" si="264"/>
        <v/>
      </c>
      <c r="BE136" s="106" t="str">
        <f t="shared" si="265"/>
        <v/>
      </c>
      <c r="BF136" s="106" t="str">
        <f t="shared" si="266"/>
        <v/>
      </c>
      <c r="BG136" s="106" t="str">
        <f t="shared" si="267"/>
        <v/>
      </c>
      <c r="BH136" s="107" t="str">
        <f t="shared" si="268"/>
        <v/>
      </c>
    </row>
    <row r="137" spans="1:60">
      <c r="A137" s="84"/>
      <c r="B137" s="85" t="s">
        <v>65</v>
      </c>
      <c r="C137" s="113">
        <f>H136+1</f>
        <v>1</v>
      </c>
      <c r="D137" s="115">
        <f>Project23_Duration*'3 - Projects'!F225</f>
        <v>0</v>
      </c>
      <c r="E137" s="115">
        <f>IF(MOD(D137,1)=0.5,0.5,0)+E136</f>
        <v>0</v>
      </c>
      <c r="F137" s="115" t="str">
        <f>IF(E137=E136,F136,IF(F136="U","D","U"))</f>
        <v>U</v>
      </c>
      <c r="G137" s="115">
        <f t="shared" ref="G137:G140" si="277">IF(MOD(D137,1)=0.5,IF(F137="U",ROUNDUP(D137,0),ROUNDDOWN(D137,0)),ROUND(D137,0))</f>
        <v>0</v>
      </c>
      <c r="H137" s="111">
        <f t="shared" si="216"/>
        <v>0</v>
      </c>
      <c r="I137" s="106" t="str">
        <f t="shared" si="217"/>
        <v/>
      </c>
      <c r="J137" s="106" t="str">
        <f t="shared" si="218"/>
        <v/>
      </c>
      <c r="K137" s="106" t="str">
        <f t="shared" si="219"/>
        <v/>
      </c>
      <c r="L137" s="106" t="str">
        <f t="shared" si="220"/>
        <v/>
      </c>
      <c r="M137" s="106" t="str">
        <f t="shared" si="221"/>
        <v/>
      </c>
      <c r="N137" s="106" t="str">
        <f t="shared" si="222"/>
        <v/>
      </c>
      <c r="O137" s="106" t="str">
        <f t="shared" si="223"/>
        <v/>
      </c>
      <c r="P137" s="106" t="str">
        <f t="shared" si="224"/>
        <v/>
      </c>
      <c r="Q137" s="106" t="str">
        <f t="shared" si="225"/>
        <v/>
      </c>
      <c r="R137" s="106" t="str">
        <f t="shared" si="226"/>
        <v/>
      </c>
      <c r="S137" s="106" t="str">
        <f t="shared" si="227"/>
        <v/>
      </c>
      <c r="T137" s="106" t="str">
        <f t="shared" si="228"/>
        <v/>
      </c>
      <c r="U137" s="106" t="str">
        <f t="shared" si="229"/>
        <v/>
      </c>
      <c r="V137" s="106" t="str">
        <f t="shared" si="230"/>
        <v/>
      </c>
      <c r="W137" s="106" t="str">
        <f t="shared" si="231"/>
        <v/>
      </c>
      <c r="X137" s="106" t="str">
        <f t="shared" si="232"/>
        <v/>
      </c>
      <c r="Y137" s="106" t="str">
        <f t="shared" si="233"/>
        <v/>
      </c>
      <c r="Z137" s="106" t="str">
        <f t="shared" si="234"/>
        <v/>
      </c>
      <c r="AA137" s="106" t="str">
        <f t="shared" si="235"/>
        <v/>
      </c>
      <c r="AB137" s="106" t="str">
        <f t="shared" si="236"/>
        <v/>
      </c>
      <c r="AC137" s="106" t="str">
        <f t="shared" si="237"/>
        <v/>
      </c>
      <c r="AD137" s="106" t="str">
        <f t="shared" si="238"/>
        <v/>
      </c>
      <c r="AE137" s="106" t="str">
        <f t="shared" si="239"/>
        <v/>
      </c>
      <c r="AF137" s="106" t="str">
        <f t="shared" si="240"/>
        <v/>
      </c>
      <c r="AG137" s="106" t="str">
        <f t="shared" si="241"/>
        <v/>
      </c>
      <c r="AH137" s="106" t="str">
        <f t="shared" si="242"/>
        <v/>
      </c>
      <c r="AI137" s="106" t="str">
        <f t="shared" si="243"/>
        <v/>
      </c>
      <c r="AJ137" s="106" t="str">
        <f t="shared" si="244"/>
        <v/>
      </c>
      <c r="AK137" s="106" t="str">
        <f t="shared" si="245"/>
        <v/>
      </c>
      <c r="AL137" s="106" t="str">
        <f t="shared" si="246"/>
        <v/>
      </c>
      <c r="AM137" s="106" t="str">
        <f t="shared" si="247"/>
        <v/>
      </c>
      <c r="AN137" s="106" t="str">
        <f t="shared" si="248"/>
        <v/>
      </c>
      <c r="AO137" s="106" t="str">
        <f t="shared" si="249"/>
        <v/>
      </c>
      <c r="AP137" s="106" t="str">
        <f t="shared" si="250"/>
        <v/>
      </c>
      <c r="AQ137" s="106" t="str">
        <f t="shared" si="251"/>
        <v/>
      </c>
      <c r="AR137" s="106" t="str">
        <f t="shared" si="252"/>
        <v/>
      </c>
      <c r="AS137" s="106" t="str">
        <f t="shared" si="253"/>
        <v/>
      </c>
      <c r="AT137" s="106" t="str">
        <f t="shared" si="254"/>
        <v/>
      </c>
      <c r="AU137" s="106" t="str">
        <f t="shared" si="255"/>
        <v/>
      </c>
      <c r="AV137" s="106" t="str">
        <f t="shared" si="256"/>
        <v/>
      </c>
      <c r="AW137" s="106" t="str">
        <f t="shared" si="257"/>
        <v/>
      </c>
      <c r="AX137" s="106" t="str">
        <f t="shared" si="258"/>
        <v/>
      </c>
      <c r="AY137" s="106" t="str">
        <f t="shared" si="259"/>
        <v/>
      </c>
      <c r="AZ137" s="106" t="str">
        <f t="shared" si="260"/>
        <v/>
      </c>
      <c r="BA137" s="106" t="str">
        <f t="shared" si="261"/>
        <v/>
      </c>
      <c r="BB137" s="106" t="str">
        <f t="shared" si="262"/>
        <v/>
      </c>
      <c r="BC137" s="106" t="str">
        <f t="shared" si="263"/>
        <v/>
      </c>
      <c r="BD137" s="106" t="str">
        <f t="shared" si="264"/>
        <v/>
      </c>
      <c r="BE137" s="106" t="str">
        <f t="shared" si="265"/>
        <v/>
      </c>
      <c r="BF137" s="106" t="str">
        <f t="shared" si="266"/>
        <v/>
      </c>
      <c r="BG137" s="106" t="str">
        <f t="shared" si="267"/>
        <v/>
      </c>
      <c r="BH137" s="107" t="str">
        <f t="shared" si="268"/>
        <v/>
      </c>
    </row>
    <row r="138" spans="1:60">
      <c r="A138" s="84"/>
      <c r="B138" s="85" t="s">
        <v>70</v>
      </c>
      <c r="C138" s="113">
        <f>H137+1</f>
        <v>1</v>
      </c>
      <c r="D138" s="115">
        <f>Project23_Duration*'3 - Projects'!F226</f>
        <v>0</v>
      </c>
      <c r="E138" s="115">
        <f t="shared" ref="E138:E140" si="278">IF(MOD(D138,1)=0.5,0.5,0)+E137</f>
        <v>0</v>
      </c>
      <c r="F138" s="115" t="str">
        <f t="shared" ref="F138:F140" si="279">IF(E138=E137,F137,IF(F137="U","D","U"))</f>
        <v>U</v>
      </c>
      <c r="G138" s="115">
        <f t="shared" si="277"/>
        <v>0</v>
      </c>
      <c r="H138" s="111">
        <f t="shared" si="216"/>
        <v>0</v>
      </c>
      <c r="I138" s="106" t="str">
        <f t="shared" si="217"/>
        <v/>
      </c>
      <c r="J138" s="106" t="str">
        <f t="shared" si="218"/>
        <v/>
      </c>
      <c r="K138" s="106" t="str">
        <f t="shared" si="219"/>
        <v/>
      </c>
      <c r="L138" s="106" t="str">
        <f t="shared" si="220"/>
        <v/>
      </c>
      <c r="M138" s="106" t="str">
        <f t="shared" si="221"/>
        <v/>
      </c>
      <c r="N138" s="106" t="str">
        <f t="shared" si="222"/>
        <v/>
      </c>
      <c r="O138" s="106" t="str">
        <f t="shared" si="223"/>
        <v/>
      </c>
      <c r="P138" s="106" t="str">
        <f t="shared" si="224"/>
        <v/>
      </c>
      <c r="Q138" s="106" t="str">
        <f t="shared" si="225"/>
        <v/>
      </c>
      <c r="R138" s="106" t="str">
        <f t="shared" si="226"/>
        <v/>
      </c>
      <c r="S138" s="106" t="str">
        <f t="shared" si="227"/>
        <v/>
      </c>
      <c r="T138" s="106" t="str">
        <f t="shared" si="228"/>
        <v/>
      </c>
      <c r="U138" s="106" t="str">
        <f t="shared" si="229"/>
        <v/>
      </c>
      <c r="V138" s="106" t="str">
        <f t="shared" si="230"/>
        <v/>
      </c>
      <c r="W138" s="106" t="str">
        <f t="shared" si="231"/>
        <v/>
      </c>
      <c r="X138" s="106" t="str">
        <f t="shared" si="232"/>
        <v/>
      </c>
      <c r="Y138" s="106" t="str">
        <f t="shared" si="233"/>
        <v/>
      </c>
      <c r="Z138" s="106" t="str">
        <f t="shared" si="234"/>
        <v/>
      </c>
      <c r="AA138" s="106" t="str">
        <f t="shared" si="235"/>
        <v/>
      </c>
      <c r="AB138" s="106" t="str">
        <f t="shared" si="236"/>
        <v/>
      </c>
      <c r="AC138" s="106" t="str">
        <f t="shared" si="237"/>
        <v/>
      </c>
      <c r="AD138" s="106" t="str">
        <f t="shared" si="238"/>
        <v/>
      </c>
      <c r="AE138" s="106" t="str">
        <f t="shared" si="239"/>
        <v/>
      </c>
      <c r="AF138" s="106" t="str">
        <f t="shared" si="240"/>
        <v/>
      </c>
      <c r="AG138" s="106" t="str">
        <f t="shared" si="241"/>
        <v/>
      </c>
      <c r="AH138" s="106" t="str">
        <f t="shared" si="242"/>
        <v/>
      </c>
      <c r="AI138" s="106" t="str">
        <f t="shared" si="243"/>
        <v/>
      </c>
      <c r="AJ138" s="106" t="str">
        <f t="shared" si="244"/>
        <v/>
      </c>
      <c r="AK138" s="106" t="str">
        <f t="shared" si="245"/>
        <v/>
      </c>
      <c r="AL138" s="106" t="str">
        <f t="shared" si="246"/>
        <v/>
      </c>
      <c r="AM138" s="106" t="str">
        <f t="shared" si="247"/>
        <v/>
      </c>
      <c r="AN138" s="106" t="str">
        <f t="shared" si="248"/>
        <v/>
      </c>
      <c r="AO138" s="106" t="str">
        <f t="shared" si="249"/>
        <v/>
      </c>
      <c r="AP138" s="106" t="str">
        <f t="shared" si="250"/>
        <v/>
      </c>
      <c r="AQ138" s="106" t="str">
        <f t="shared" si="251"/>
        <v/>
      </c>
      <c r="AR138" s="106" t="str">
        <f t="shared" si="252"/>
        <v/>
      </c>
      <c r="AS138" s="106" t="str">
        <f t="shared" si="253"/>
        <v/>
      </c>
      <c r="AT138" s="106" t="str">
        <f t="shared" si="254"/>
        <v/>
      </c>
      <c r="AU138" s="106" t="str">
        <f t="shared" si="255"/>
        <v/>
      </c>
      <c r="AV138" s="106" t="str">
        <f t="shared" si="256"/>
        <v/>
      </c>
      <c r="AW138" s="106" t="str">
        <f t="shared" si="257"/>
        <v/>
      </c>
      <c r="AX138" s="106" t="str">
        <f t="shared" si="258"/>
        <v/>
      </c>
      <c r="AY138" s="106" t="str">
        <f t="shared" si="259"/>
        <v/>
      </c>
      <c r="AZ138" s="106" t="str">
        <f t="shared" si="260"/>
        <v/>
      </c>
      <c r="BA138" s="106" t="str">
        <f t="shared" si="261"/>
        <v/>
      </c>
      <c r="BB138" s="106" t="str">
        <f t="shared" si="262"/>
        <v/>
      </c>
      <c r="BC138" s="106" t="str">
        <f t="shared" si="263"/>
        <v/>
      </c>
      <c r="BD138" s="106" t="str">
        <f t="shared" si="264"/>
        <v/>
      </c>
      <c r="BE138" s="106" t="str">
        <f t="shared" si="265"/>
        <v/>
      </c>
      <c r="BF138" s="106" t="str">
        <f t="shared" si="266"/>
        <v/>
      </c>
      <c r="BG138" s="106" t="str">
        <f t="shared" si="267"/>
        <v/>
      </c>
      <c r="BH138" s="107" t="str">
        <f t="shared" si="268"/>
        <v/>
      </c>
    </row>
    <row r="139" spans="1:60">
      <c r="A139" s="84"/>
      <c r="B139" s="85" t="s">
        <v>71</v>
      </c>
      <c r="C139" s="113">
        <f>H138+1</f>
        <v>1</v>
      </c>
      <c r="D139" s="115">
        <f>Project23_Duration*'3 - Projects'!F227</f>
        <v>0</v>
      </c>
      <c r="E139" s="115">
        <f t="shared" si="278"/>
        <v>0</v>
      </c>
      <c r="F139" s="115" t="str">
        <f t="shared" si="279"/>
        <v>U</v>
      </c>
      <c r="G139" s="115">
        <f t="shared" si="277"/>
        <v>0</v>
      </c>
      <c r="H139" s="111">
        <f t="shared" si="216"/>
        <v>0</v>
      </c>
      <c r="I139" s="106" t="str">
        <f t="shared" si="217"/>
        <v/>
      </c>
      <c r="J139" s="106" t="str">
        <f t="shared" si="218"/>
        <v/>
      </c>
      <c r="K139" s="106" t="str">
        <f t="shared" si="219"/>
        <v/>
      </c>
      <c r="L139" s="106" t="str">
        <f t="shared" si="220"/>
        <v/>
      </c>
      <c r="M139" s="106" t="str">
        <f t="shared" si="221"/>
        <v/>
      </c>
      <c r="N139" s="106" t="str">
        <f t="shared" si="222"/>
        <v/>
      </c>
      <c r="O139" s="106" t="str">
        <f t="shared" si="223"/>
        <v/>
      </c>
      <c r="P139" s="106" t="str">
        <f t="shared" si="224"/>
        <v/>
      </c>
      <c r="Q139" s="106" t="str">
        <f t="shared" si="225"/>
        <v/>
      </c>
      <c r="R139" s="106" t="str">
        <f t="shared" si="226"/>
        <v/>
      </c>
      <c r="S139" s="106" t="str">
        <f t="shared" si="227"/>
        <v/>
      </c>
      <c r="T139" s="106" t="str">
        <f t="shared" si="228"/>
        <v/>
      </c>
      <c r="U139" s="106" t="str">
        <f t="shared" si="229"/>
        <v/>
      </c>
      <c r="V139" s="106" t="str">
        <f t="shared" si="230"/>
        <v/>
      </c>
      <c r="W139" s="106" t="str">
        <f t="shared" si="231"/>
        <v/>
      </c>
      <c r="X139" s="106" t="str">
        <f t="shared" si="232"/>
        <v/>
      </c>
      <c r="Y139" s="106" t="str">
        <f t="shared" si="233"/>
        <v/>
      </c>
      <c r="Z139" s="106" t="str">
        <f t="shared" si="234"/>
        <v/>
      </c>
      <c r="AA139" s="106" t="str">
        <f t="shared" si="235"/>
        <v/>
      </c>
      <c r="AB139" s="106" t="str">
        <f t="shared" si="236"/>
        <v/>
      </c>
      <c r="AC139" s="106" t="str">
        <f t="shared" si="237"/>
        <v/>
      </c>
      <c r="AD139" s="106" t="str">
        <f t="shared" si="238"/>
        <v/>
      </c>
      <c r="AE139" s="106" t="str">
        <f t="shared" si="239"/>
        <v/>
      </c>
      <c r="AF139" s="106" t="str">
        <f t="shared" si="240"/>
        <v/>
      </c>
      <c r="AG139" s="106" t="str">
        <f t="shared" si="241"/>
        <v/>
      </c>
      <c r="AH139" s="106" t="str">
        <f t="shared" si="242"/>
        <v/>
      </c>
      <c r="AI139" s="106" t="str">
        <f t="shared" si="243"/>
        <v/>
      </c>
      <c r="AJ139" s="106" t="str">
        <f t="shared" si="244"/>
        <v/>
      </c>
      <c r="AK139" s="106" t="str">
        <f t="shared" si="245"/>
        <v/>
      </c>
      <c r="AL139" s="106" t="str">
        <f t="shared" si="246"/>
        <v/>
      </c>
      <c r="AM139" s="106" t="str">
        <f t="shared" si="247"/>
        <v/>
      </c>
      <c r="AN139" s="106" t="str">
        <f t="shared" si="248"/>
        <v/>
      </c>
      <c r="AO139" s="106" t="str">
        <f t="shared" si="249"/>
        <v/>
      </c>
      <c r="AP139" s="106" t="str">
        <f t="shared" si="250"/>
        <v/>
      </c>
      <c r="AQ139" s="106" t="str">
        <f t="shared" si="251"/>
        <v/>
      </c>
      <c r="AR139" s="106" t="str">
        <f t="shared" si="252"/>
        <v/>
      </c>
      <c r="AS139" s="106" t="str">
        <f t="shared" si="253"/>
        <v/>
      </c>
      <c r="AT139" s="106" t="str">
        <f t="shared" si="254"/>
        <v/>
      </c>
      <c r="AU139" s="106" t="str">
        <f t="shared" si="255"/>
        <v/>
      </c>
      <c r="AV139" s="106" t="str">
        <f t="shared" si="256"/>
        <v/>
      </c>
      <c r="AW139" s="106" t="str">
        <f t="shared" si="257"/>
        <v/>
      </c>
      <c r="AX139" s="106" t="str">
        <f t="shared" si="258"/>
        <v/>
      </c>
      <c r="AY139" s="106" t="str">
        <f t="shared" si="259"/>
        <v/>
      </c>
      <c r="AZ139" s="106" t="str">
        <f t="shared" si="260"/>
        <v/>
      </c>
      <c r="BA139" s="106" t="str">
        <f t="shared" si="261"/>
        <v/>
      </c>
      <c r="BB139" s="106" t="str">
        <f t="shared" si="262"/>
        <v/>
      </c>
      <c r="BC139" s="106" t="str">
        <f t="shared" si="263"/>
        <v/>
      </c>
      <c r="BD139" s="106" t="str">
        <f t="shared" si="264"/>
        <v/>
      </c>
      <c r="BE139" s="106" t="str">
        <f t="shared" si="265"/>
        <v/>
      </c>
      <c r="BF139" s="106" t="str">
        <f t="shared" si="266"/>
        <v/>
      </c>
      <c r="BG139" s="106" t="str">
        <f t="shared" si="267"/>
        <v/>
      </c>
      <c r="BH139" s="107" t="str">
        <f t="shared" si="268"/>
        <v/>
      </c>
    </row>
    <row r="140" spans="1:60">
      <c r="A140" s="87"/>
      <c r="B140" s="88" t="s">
        <v>72</v>
      </c>
      <c r="C140" s="114">
        <f>H139+1</f>
        <v>1</v>
      </c>
      <c r="D140" s="116">
        <f>Project23_Duration*'3 - Projects'!F228</f>
        <v>0</v>
      </c>
      <c r="E140" s="116">
        <f t="shared" si="278"/>
        <v>0</v>
      </c>
      <c r="F140" s="116" t="str">
        <f t="shared" si="279"/>
        <v>U</v>
      </c>
      <c r="G140" s="116">
        <f t="shared" si="277"/>
        <v>0</v>
      </c>
      <c r="H140" s="112">
        <f t="shared" si="216"/>
        <v>0</v>
      </c>
      <c r="I140" s="108" t="str">
        <f t="shared" si="217"/>
        <v/>
      </c>
      <c r="J140" s="108" t="str">
        <f t="shared" si="218"/>
        <v/>
      </c>
      <c r="K140" s="108" t="str">
        <f t="shared" si="219"/>
        <v/>
      </c>
      <c r="L140" s="108" t="str">
        <f t="shared" si="220"/>
        <v/>
      </c>
      <c r="M140" s="108" t="str">
        <f t="shared" si="221"/>
        <v/>
      </c>
      <c r="N140" s="108" t="str">
        <f t="shared" si="222"/>
        <v/>
      </c>
      <c r="O140" s="108" t="str">
        <f t="shared" si="223"/>
        <v/>
      </c>
      <c r="P140" s="108" t="str">
        <f t="shared" si="224"/>
        <v/>
      </c>
      <c r="Q140" s="108" t="str">
        <f t="shared" si="225"/>
        <v/>
      </c>
      <c r="R140" s="108" t="str">
        <f t="shared" si="226"/>
        <v/>
      </c>
      <c r="S140" s="108" t="str">
        <f t="shared" si="227"/>
        <v/>
      </c>
      <c r="T140" s="108" t="str">
        <f t="shared" si="228"/>
        <v/>
      </c>
      <c r="U140" s="108" t="str">
        <f t="shared" si="229"/>
        <v/>
      </c>
      <c r="V140" s="108" t="str">
        <f t="shared" si="230"/>
        <v/>
      </c>
      <c r="W140" s="108" t="str">
        <f t="shared" si="231"/>
        <v/>
      </c>
      <c r="X140" s="108" t="str">
        <f t="shared" si="232"/>
        <v/>
      </c>
      <c r="Y140" s="108" t="str">
        <f t="shared" si="233"/>
        <v/>
      </c>
      <c r="Z140" s="108" t="str">
        <f t="shared" si="234"/>
        <v/>
      </c>
      <c r="AA140" s="108" t="str">
        <f t="shared" si="235"/>
        <v/>
      </c>
      <c r="AB140" s="108" t="str">
        <f t="shared" si="236"/>
        <v/>
      </c>
      <c r="AC140" s="108" t="str">
        <f t="shared" si="237"/>
        <v/>
      </c>
      <c r="AD140" s="108" t="str">
        <f t="shared" si="238"/>
        <v/>
      </c>
      <c r="AE140" s="108" t="str">
        <f t="shared" si="239"/>
        <v/>
      </c>
      <c r="AF140" s="108" t="str">
        <f t="shared" si="240"/>
        <v/>
      </c>
      <c r="AG140" s="108" t="str">
        <f t="shared" si="241"/>
        <v/>
      </c>
      <c r="AH140" s="108" t="str">
        <f t="shared" si="242"/>
        <v/>
      </c>
      <c r="AI140" s="108" t="str">
        <f t="shared" si="243"/>
        <v/>
      </c>
      <c r="AJ140" s="108" t="str">
        <f t="shared" si="244"/>
        <v/>
      </c>
      <c r="AK140" s="108" t="str">
        <f t="shared" si="245"/>
        <v/>
      </c>
      <c r="AL140" s="108" t="str">
        <f t="shared" si="246"/>
        <v/>
      </c>
      <c r="AM140" s="108" t="str">
        <f t="shared" si="247"/>
        <v/>
      </c>
      <c r="AN140" s="108" t="str">
        <f t="shared" si="248"/>
        <v/>
      </c>
      <c r="AO140" s="108" t="str">
        <f t="shared" si="249"/>
        <v/>
      </c>
      <c r="AP140" s="108" t="str">
        <f t="shared" si="250"/>
        <v/>
      </c>
      <c r="AQ140" s="108" t="str">
        <f t="shared" si="251"/>
        <v/>
      </c>
      <c r="AR140" s="108" t="str">
        <f t="shared" si="252"/>
        <v/>
      </c>
      <c r="AS140" s="108" t="str">
        <f t="shared" si="253"/>
        <v/>
      </c>
      <c r="AT140" s="108" t="str">
        <f t="shared" si="254"/>
        <v/>
      </c>
      <c r="AU140" s="108" t="str">
        <f t="shared" si="255"/>
        <v/>
      </c>
      <c r="AV140" s="108" t="str">
        <f t="shared" si="256"/>
        <v/>
      </c>
      <c r="AW140" s="108" t="str">
        <f t="shared" si="257"/>
        <v/>
      </c>
      <c r="AX140" s="108" t="str">
        <f t="shared" si="258"/>
        <v/>
      </c>
      <c r="AY140" s="108" t="str">
        <f t="shared" si="259"/>
        <v/>
      </c>
      <c r="AZ140" s="108" t="str">
        <f t="shared" si="260"/>
        <v/>
      </c>
      <c r="BA140" s="108" t="str">
        <f t="shared" si="261"/>
        <v/>
      </c>
      <c r="BB140" s="108" t="str">
        <f t="shared" si="262"/>
        <v/>
      </c>
      <c r="BC140" s="108" t="str">
        <f t="shared" si="263"/>
        <v/>
      </c>
      <c r="BD140" s="108" t="str">
        <f t="shared" si="264"/>
        <v/>
      </c>
      <c r="BE140" s="108" t="str">
        <f t="shared" si="265"/>
        <v/>
      </c>
      <c r="BF140" s="108" t="str">
        <f t="shared" si="266"/>
        <v/>
      </c>
      <c r="BG140" s="108" t="str">
        <f t="shared" si="267"/>
        <v/>
      </c>
      <c r="BH140" s="109" t="str">
        <f t="shared" si="268"/>
        <v/>
      </c>
    </row>
    <row r="141" spans="1:60">
      <c r="A141" s="84" t="s">
        <v>29</v>
      </c>
      <c r="B141" s="85" t="s">
        <v>64</v>
      </c>
      <c r="C141" s="117">
        <f>Project24_Start</f>
        <v>1</v>
      </c>
      <c r="D141" s="118">
        <f>Project24_Duration*'3 - Projects'!F234</f>
        <v>0</v>
      </c>
      <c r="E141" s="118">
        <f>IF(MOD(D141,1)=0.5,0.5,0)</f>
        <v>0</v>
      </c>
      <c r="F141" s="118" t="str">
        <f>IF(D141&lt;=1.5,"U","D")</f>
        <v>U</v>
      </c>
      <c r="G141" s="118">
        <f>IF(MOD(D141,1)=0.5,IF(F141="U",ROUNDUP(D141,0),ROUNDDOWN(D141,0)),ROUND(D141,0))</f>
        <v>0</v>
      </c>
      <c r="H141" s="119">
        <f t="shared" si="216"/>
        <v>0</v>
      </c>
      <c r="I141" s="106" t="str">
        <f t="shared" si="217"/>
        <v/>
      </c>
      <c r="J141" s="106" t="str">
        <f t="shared" si="218"/>
        <v/>
      </c>
      <c r="K141" s="106" t="str">
        <f t="shared" si="219"/>
        <v/>
      </c>
      <c r="L141" s="106" t="str">
        <f t="shared" si="220"/>
        <v/>
      </c>
      <c r="M141" s="106" t="str">
        <f t="shared" si="221"/>
        <v/>
      </c>
      <c r="N141" s="106" t="str">
        <f t="shared" si="222"/>
        <v/>
      </c>
      <c r="O141" s="106" t="str">
        <f t="shared" si="223"/>
        <v/>
      </c>
      <c r="P141" s="106" t="str">
        <f t="shared" si="224"/>
        <v/>
      </c>
      <c r="Q141" s="106" t="str">
        <f t="shared" si="225"/>
        <v/>
      </c>
      <c r="R141" s="106" t="str">
        <f t="shared" si="226"/>
        <v/>
      </c>
      <c r="S141" s="106" t="str">
        <f t="shared" si="227"/>
        <v/>
      </c>
      <c r="T141" s="106" t="str">
        <f t="shared" si="228"/>
        <v/>
      </c>
      <c r="U141" s="106" t="str">
        <f t="shared" si="229"/>
        <v/>
      </c>
      <c r="V141" s="106" t="str">
        <f t="shared" si="230"/>
        <v/>
      </c>
      <c r="W141" s="106" t="str">
        <f t="shared" si="231"/>
        <v/>
      </c>
      <c r="X141" s="106" t="str">
        <f t="shared" si="232"/>
        <v/>
      </c>
      <c r="Y141" s="106" t="str">
        <f t="shared" si="233"/>
        <v/>
      </c>
      <c r="Z141" s="106" t="str">
        <f t="shared" si="234"/>
        <v/>
      </c>
      <c r="AA141" s="106" t="str">
        <f t="shared" si="235"/>
        <v/>
      </c>
      <c r="AB141" s="106" t="str">
        <f t="shared" si="236"/>
        <v/>
      </c>
      <c r="AC141" s="106" t="str">
        <f t="shared" si="237"/>
        <v/>
      </c>
      <c r="AD141" s="106" t="str">
        <f t="shared" si="238"/>
        <v/>
      </c>
      <c r="AE141" s="106" t="str">
        <f t="shared" si="239"/>
        <v/>
      </c>
      <c r="AF141" s="106" t="str">
        <f t="shared" si="240"/>
        <v/>
      </c>
      <c r="AG141" s="106" t="str">
        <f t="shared" si="241"/>
        <v/>
      </c>
      <c r="AH141" s="106" t="str">
        <f t="shared" si="242"/>
        <v/>
      </c>
      <c r="AI141" s="106" t="str">
        <f t="shared" si="243"/>
        <v/>
      </c>
      <c r="AJ141" s="106" t="str">
        <f t="shared" si="244"/>
        <v/>
      </c>
      <c r="AK141" s="106" t="str">
        <f t="shared" si="245"/>
        <v/>
      </c>
      <c r="AL141" s="106" t="str">
        <f t="shared" si="246"/>
        <v/>
      </c>
      <c r="AM141" s="106" t="str">
        <f t="shared" si="247"/>
        <v/>
      </c>
      <c r="AN141" s="106" t="str">
        <f t="shared" si="248"/>
        <v/>
      </c>
      <c r="AO141" s="106" t="str">
        <f t="shared" si="249"/>
        <v/>
      </c>
      <c r="AP141" s="106" t="str">
        <f t="shared" si="250"/>
        <v/>
      </c>
      <c r="AQ141" s="106" t="str">
        <f t="shared" si="251"/>
        <v/>
      </c>
      <c r="AR141" s="106" t="str">
        <f t="shared" si="252"/>
        <v/>
      </c>
      <c r="AS141" s="106" t="str">
        <f t="shared" si="253"/>
        <v/>
      </c>
      <c r="AT141" s="106" t="str">
        <f t="shared" si="254"/>
        <v/>
      </c>
      <c r="AU141" s="106" t="str">
        <f t="shared" si="255"/>
        <v/>
      </c>
      <c r="AV141" s="106" t="str">
        <f t="shared" si="256"/>
        <v/>
      </c>
      <c r="AW141" s="106" t="str">
        <f t="shared" si="257"/>
        <v/>
      </c>
      <c r="AX141" s="106" t="str">
        <f t="shared" si="258"/>
        <v/>
      </c>
      <c r="AY141" s="106" t="str">
        <f t="shared" si="259"/>
        <v/>
      </c>
      <c r="AZ141" s="106" t="str">
        <f t="shared" si="260"/>
        <v/>
      </c>
      <c r="BA141" s="106" t="str">
        <f t="shared" si="261"/>
        <v/>
      </c>
      <c r="BB141" s="106" t="str">
        <f t="shared" si="262"/>
        <v/>
      </c>
      <c r="BC141" s="106" t="str">
        <f t="shared" si="263"/>
        <v/>
      </c>
      <c r="BD141" s="106" t="str">
        <f t="shared" si="264"/>
        <v/>
      </c>
      <c r="BE141" s="106" t="str">
        <f t="shared" si="265"/>
        <v/>
      </c>
      <c r="BF141" s="106" t="str">
        <f t="shared" si="266"/>
        <v/>
      </c>
      <c r="BG141" s="106" t="str">
        <f t="shared" si="267"/>
        <v/>
      </c>
      <c r="BH141" s="107" t="str">
        <f t="shared" si="268"/>
        <v/>
      </c>
    </row>
    <row r="142" spans="1:60">
      <c r="A142" s="84"/>
      <c r="B142" s="85" t="s">
        <v>65</v>
      </c>
      <c r="C142" s="113">
        <f>H141+1</f>
        <v>1</v>
      </c>
      <c r="D142" s="115">
        <f>Project24_Duration*'3 - Projects'!F235</f>
        <v>0</v>
      </c>
      <c r="E142" s="115">
        <f>IF(MOD(D142,1)=0.5,0.5,0)+E141</f>
        <v>0</v>
      </c>
      <c r="F142" s="115" t="str">
        <f>IF(E142=E141,F141,IF(F141="U","D","U"))</f>
        <v>U</v>
      </c>
      <c r="G142" s="115">
        <f t="shared" ref="G142:G145" si="280">IF(MOD(D142,1)=0.5,IF(F142="U",ROUNDUP(D142,0),ROUNDDOWN(D142,0)),ROUND(D142,0))</f>
        <v>0</v>
      </c>
      <c r="H142" s="111">
        <f t="shared" si="216"/>
        <v>0</v>
      </c>
      <c r="I142" s="106" t="str">
        <f t="shared" si="217"/>
        <v/>
      </c>
      <c r="J142" s="106" t="str">
        <f t="shared" si="218"/>
        <v/>
      </c>
      <c r="K142" s="106" t="str">
        <f t="shared" si="219"/>
        <v/>
      </c>
      <c r="L142" s="106" t="str">
        <f t="shared" si="220"/>
        <v/>
      </c>
      <c r="M142" s="106" t="str">
        <f t="shared" si="221"/>
        <v/>
      </c>
      <c r="N142" s="106" t="str">
        <f t="shared" si="222"/>
        <v/>
      </c>
      <c r="O142" s="106" t="str">
        <f t="shared" si="223"/>
        <v/>
      </c>
      <c r="P142" s="106" t="str">
        <f t="shared" si="224"/>
        <v/>
      </c>
      <c r="Q142" s="106" t="str">
        <f t="shared" si="225"/>
        <v/>
      </c>
      <c r="R142" s="106" t="str">
        <f t="shared" si="226"/>
        <v/>
      </c>
      <c r="S142" s="106" t="str">
        <f t="shared" si="227"/>
        <v/>
      </c>
      <c r="T142" s="106" t="str">
        <f t="shared" si="228"/>
        <v/>
      </c>
      <c r="U142" s="106" t="str">
        <f t="shared" si="229"/>
        <v/>
      </c>
      <c r="V142" s="106" t="str">
        <f t="shared" si="230"/>
        <v/>
      </c>
      <c r="W142" s="106" t="str">
        <f t="shared" si="231"/>
        <v/>
      </c>
      <c r="X142" s="106" t="str">
        <f t="shared" si="232"/>
        <v/>
      </c>
      <c r="Y142" s="106" t="str">
        <f t="shared" si="233"/>
        <v/>
      </c>
      <c r="Z142" s="106" t="str">
        <f t="shared" si="234"/>
        <v/>
      </c>
      <c r="AA142" s="106" t="str">
        <f t="shared" si="235"/>
        <v/>
      </c>
      <c r="AB142" s="106" t="str">
        <f t="shared" si="236"/>
        <v/>
      </c>
      <c r="AC142" s="106" t="str">
        <f t="shared" si="237"/>
        <v/>
      </c>
      <c r="AD142" s="106" t="str">
        <f t="shared" si="238"/>
        <v/>
      </c>
      <c r="AE142" s="106" t="str">
        <f t="shared" si="239"/>
        <v/>
      </c>
      <c r="AF142" s="106" t="str">
        <f t="shared" si="240"/>
        <v/>
      </c>
      <c r="AG142" s="106" t="str">
        <f t="shared" si="241"/>
        <v/>
      </c>
      <c r="AH142" s="106" t="str">
        <f t="shared" si="242"/>
        <v/>
      </c>
      <c r="AI142" s="106" t="str">
        <f t="shared" si="243"/>
        <v/>
      </c>
      <c r="AJ142" s="106" t="str">
        <f t="shared" si="244"/>
        <v/>
      </c>
      <c r="AK142" s="106" t="str">
        <f t="shared" si="245"/>
        <v/>
      </c>
      <c r="AL142" s="106" t="str">
        <f t="shared" si="246"/>
        <v/>
      </c>
      <c r="AM142" s="106" t="str">
        <f t="shared" si="247"/>
        <v/>
      </c>
      <c r="AN142" s="106" t="str">
        <f t="shared" si="248"/>
        <v/>
      </c>
      <c r="AO142" s="106" t="str">
        <f t="shared" si="249"/>
        <v/>
      </c>
      <c r="AP142" s="106" t="str">
        <f t="shared" si="250"/>
        <v/>
      </c>
      <c r="AQ142" s="106" t="str">
        <f t="shared" si="251"/>
        <v/>
      </c>
      <c r="AR142" s="106" t="str">
        <f t="shared" si="252"/>
        <v/>
      </c>
      <c r="AS142" s="106" t="str">
        <f t="shared" si="253"/>
        <v/>
      </c>
      <c r="AT142" s="106" t="str">
        <f t="shared" si="254"/>
        <v/>
      </c>
      <c r="AU142" s="106" t="str">
        <f t="shared" si="255"/>
        <v/>
      </c>
      <c r="AV142" s="106" t="str">
        <f t="shared" si="256"/>
        <v/>
      </c>
      <c r="AW142" s="106" t="str">
        <f t="shared" si="257"/>
        <v/>
      </c>
      <c r="AX142" s="106" t="str">
        <f t="shared" si="258"/>
        <v/>
      </c>
      <c r="AY142" s="106" t="str">
        <f t="shared" si="259"/>
        <v/>
      </c>
      <c r="AZ142" s="106" t="str">
        <f t="shared" si="260"/>
        <v/>
      </c>
      <c r="BA142" s="106" t="str">
        <f t="shared" si="261"/>
        <v/>
      </c>
      <c r="BB142" s="106" t="str">
        <f t="shared" si="262"/>
        <v/>
      </c>
      <c r="BC142" s="106" t="str">
        <f t="shared" si="263"/>
        <v/>
      </c>
      <c r="BD142" s="106" t="str">
        <f t="shared" si="264"/>
        <v/>
      </c>
      <c r="BE142" s="106" t="str">
        <f t="shared" si="265"/>
        <v/>
      </c>
      <c r="BF142" s="106" t="str">
        <f t="shared" si="266"/>
        <v/>
      </c>
      <c r="BG142" s="106" t="str">
        <f t="shared" si="267"/>
        <v/>
      </c>
      <c r="BH142" s="107" t="str">
        <f t="shared" si="268"/>
        <v/>
      </c>
    </row>
    <row r="143" spans="1:60">
      <c r="A143" s="84"/>
      <c r="B143" s="85" t="s">
        <v>70</v>
      </c>
      <c r="C143" s="113">
        <f>H142+1</f>
        <v>1</v>
      </c>
      <c r="D143" s="115">
        <f>Project24_Duration*'3 - Projects'!F236</f>
        <v>0</v>
      </c>
      <c r="E143" s="115">
        <f t="shared" ref="E143:E145" si="281">IF(MOD(D143,1)=0.5,0.5,0)+E142</f>
        <v>0</v>
      </c>
      <c r="F143" s="115" t="str">
        <f t="shared" ref="F143:F145" si="282">IF(E143=E142,F142,IF(F142="U","D","U"))</f>
        <v>U</v>
      </c>
      <c r="G143" s="115">
        <f t="shared" si="280"/>
        <v>0</v>
      </c>
      <c r="H143" s="111">
        <f t="shared" si="216"/>
        <v>0</v>
      </c>
      <c r="I143" s="106" t="str">
        <f t="shared" si="217"/>
        <v/>
      </c>
      <c r="J143" s="106" t="str">
        <f t="shared" si="218"/>
        <v/>
      </c>
      <c r="K143" s="106" t="str">
        <f t="shared" si="219"/>
        <v/>
      </c>
      <c r="L143" s="106" t="str">
        <f t="shared" si="220"/>
        <v/>
      </c>
      <c r="M143" s="106" t="str">
        <f t="shared" si="221"/>
        <v/>
      </c>
      <c r="N143" s="106" t="str">
        <f t="shared" si="222"/>
        <v/>
      </c>
      <c r="O143" s="106" t="str">
        <f t="shared" si="223"/>
        <v/>
      </c>
      <c r="P143" s="106" t="str">
        <f t="shared" si="224"/>
        <v/>
      </c>
      <c r="Q143" s="106" t="str">
        <f t="shared" si="225"/>
        <v/>
      </c>
      <c r="R143" s="106" t="str">
        <f t="shared" si="226"/>
        <v/>
      </c>
      <c r="S143" s="106" t="str">
        <f t="shared" si="227"/>
        <v/>
      </c>
      <c r="T143" s="106" t="str">
        <f t="shared" si="228"/>
        <v/>
      </c>
      <c r="U143" s="106" t="str">
        <f t="shared" si="229"/>
        <v/>
      </c>
      <c r="V143" s="106" t="str">
        <f t="shared" si="230"/>
        <v/>
      </c>
      <c r="W143" s="106" t="str">
        <f t="shared" si="231"/>
        <v/>
      </c>
      <c r="X143" s="106" t="str">
        <f t="shared" si="232"/>
        <v/>
      </c>
      <c r="Y143" s="106" t="str">
        <f t="shared" si="233"/>
        <v/>
      </c>
      <c r="Z143" s="106" t="str">
        <f t="shared" si="234"/>
        <v/>
      </c>
      <c r="AA143" s="106" t="str">
        <f t="shared" si="235"/>
        <v/>
      </c>
      <c r="AB143" s="106" t="str">
        <f t="shared" si="236"/>
        <v/>
      </c>
      <c r="AC143" s="106" t="str">
        <f t="shared" si="237"/>
        <v/>
      </c>
      <c r="AD143" s="106" t="str">
        <f t="shared" si="238"/>
        <v/>
      </c>
      <c r="AE143" s="106" t="str">
        <f t="shared" si="239"/>
        <v/>
      </c>
      <c r="AF143" s="106" t="str">
        <f t="shared" si="240"/>
        <v/>
      </c>
      <c r="AG143" s="106" t="str">
        <f t="shared" si="241"/>
        <v/>
      </c>
      <c r="AH143" s="106" t="str">
        <f t="shared" si="242"/>
        <v/>
      </c>
      <c r="AI143" s="106" t="str">
        <f t="shared" si="243"/>
        <v/>
      </c>
      <c r="AJ143" s="106" t="str">
        <f t="shared" si="244"/>
        <v/>
      </c>
      <c r="AK143" s="106" t="str">
        <f t="shared" si="245"/>
        <v/>
      </c>
      <c r="AL143" s="106" t="str">
        <f t="shared" si="246"/>
        <v/>
      </c>
      <c r="AM143" s="106" t="str">
        <f t="shared" si="247"/>
        <v/>
      </c>
      <c r="AN143" s="106" t="str">
        <f t="shared" si="248"/>
        <v/>
      </c>
      <c r="AO143" s="106" t="str">
        <f t="shared" si="249"/>
        <v/>
      </c>
      <c r="AP143" s="106" t="str">
        <f t="shared" si="250"/>
        <v/>
      </c>
      <c r="AQ143" s="106" t="str">
        <f t="shared" si="251"/>
        <v/>
      </c>
      <c r="AR143" s="106" t="str">
        <f t="shared" si="252"/>
        <v/>
      </c>
      <c r="AS143" s="106" t="str">
        <f t="shared" si="253"/>
        <v/>
      </c>
      <c r="AT143" s="106" t="str">
        <f t="shared" si="254"/>
        <v/>
      </c>
      <c r="AU143" s="106" t="str">
        <f t="shared" si="255"/>
        <v/>
      </c>
      <c r="AV143" s="106" t="str">
        <f t="shared" si="256"/>
        <v/>
      </c>
      <c r="AW143" s="106" t="str">
        <f t="shared" si="257"/>
        <v/>
      </c>
      <c r="AX143" s="106" t="str">
        <f t="shared" si="258"/>
        <v/>
      </c>
      <c r="AY143" s="106" t="str">
        <f t="shared" si="259"/>
        <v/>
      </c>
      <c r="AZ143" s="106" t="str">
        <f t="shared" si="260"/>
        <v/>
      </c>
      <c r="BA143" s="106" t="str">
        <f t="shared" si="261"/>
        <v/>
      </c>
      <c r="BB143" s="106" t="str">
        <f t="shared" si="262"/>
        <v/>
      </c>
      <c r="BC143" s="106" t="str">
        <f t="shared" si="263"/>
        <v/>
      </c>
      <c r="BD143" s="106" t="str">
        <f t="shared" si="264"/>
        <v/>
      </c>
      <c r="BE143" s="106" t="str">
        <f t="shared" si="265"/>
        <v/>
      </c>
      <c r="BF143" s="106" t="str">
        <f t="shared" si="266"/>
        <v/>
      </c>
      <c r="BG143" s="106" t="str">
        <f t="shared" si="267"/>
        <v/>
      </c>
      <c r="BH143" s="107" t="str">
        <f t="shared" si="268"/>
        <v/>
      </c>
    </row>
    <row r="144" spans="1:60">
      <c r="A144" s="84"/>
      <c r="B144" s="85" t="s">
        <v>71</v>
      </c>
      <c r="C144" s="113">
        <f>H143+1</f>
        <v>1</v>
      </c>
      <c r="D144" s="115">
        <f>Project24_Duration*'3 - Projects'!F237</f>
        <v>0</v>
      </c>
      <c r="E144" s="115">
        <f t="shared" si="281"/>
        <v>0</v>
      </c>
      <c r="F144" s="115" t="str">
        <f t="shared" si="282"/>
        <v>U</v>
      </c>
      <c r="G144" s="115">
        <f t="shared" si="280"/>
        <v>0</v>
      </c>
      <c r="H144" s="111">
        <f t="shared" si="216"/>
        <v>0</v>
      </c>
      <c r="I144" s="106" t="str">
        <f t="shared" si="217"/>
        <v/>
      </c>
      <c r="J144" s="106" t="str">
        <f t="shared" si="218"/>
        <v/>
      </c>
      <c r="K144" s="106" t="str">
        <f t="shared" si="219"/>
        <v/>
      </c>
      <c r="L144" s="106" t="str">
        <f t="shared" si="220"/>
        <v/>
      </c>
      <c r="M144" s="106" t="str">
        <f t="shared" si="221"/>
        <v/>
      </c>
      <c r="N144" s="106" t="str">
        <f t="shared" si="222"/>
        <v/>
      </c>
      <c r="O144" s="106" t="str">
        <f t="shared" si="223"/>
        <v/>
      </c>
      <c r="P144" s="106" t="str">
        <f t="shared" si="224"/>
        <v/>
      </c>
      <c r="Q144" s="106" t="str">
        <f t="shared" si="225"/>
        <v/>
      </c>
      <c r="R144" s="106" t="str">
        <f t="shared" si="226"/>
        <v/>
      </c>
      <c r="S144" s="106" t="str">
        <f t="shared" si="227"/>
        <v/>
      </c>
      <c r="T144" s="106" t="str">
        <f t="shared" si="228"/>
        <v/>
      </c>
      <c r="U144" s="106" t="str">
        <f t="shared" si="229"/>
        <v/>
      </c>
      <c r="V144" s="106" t="str">
        <f t="shared" si="230"/>
        <v/>
      </c>
      <c r="W144" s="106" t="str">
        <f t="shared" si="231"/>
        <v/>
      </c>
      <c r="X144" s="106" t="str">
        <f t="shared" si="232"/>
        <v/>
      </c>
      <c r="Y144" s="106" t="str">
        <f t="shared" si="233"/>
        <v/>
      </c>
      <c r="Z144" s="106" t="str">
        <f t="shared" si="234"/>
        <v/>
      </c>
      <c r="AA144" s="106" t="str">
        <f t="shared" si="235"/>
        <v/>
      </c>
      <c r="AB144" s="106" t="str">
        <f t="shared" si="236"/>
        <v/>
      </c>
      <c r="AC144" s="106" t="str">
        <f t="shared" si="237"/>
        <v/>
      </c>
      <c r="AD144" s="106" t="str">
        <f t="shared" si="238"/>
        <v/>
      </c>
      <c r="AE144" s="106" t="str">
        <f t="shared" si="239"/>
        <v/>
      </c>
      <c r="AF144" s="106" t="str">
        <f t="shared" si="240"/>
        <v/>
      </c>
      <c r="AG144" s="106" t="str">
        <f t="shared" si="241"/>
        <v/>
      </c>
      <c r="AH144" s="106" t="str">
        <f t="shared" si="242"/>
        <v/>
      </c>
      <c r="AI144" s="106" t="str">
        <f t="shared" si="243"/>
        <v/>
      </c>
      <c r="AJ144" s="106" t="str">
        <f t="shared" si="244"/>
        <v/>
      </c>
      <c r="AK144" s="106" t="str">
        <f t="shared" si="245"/>
        <v/>
      </c>
      <c r="AL144" s="106" t="str">
        <f t="shared" si="246"/>
        <v/>
      </c>
      <c r="AM144" s="106" t="str">
        <f t="shared" si="247"/>
        <v/>
      </c>
      <c r="AN144" s="106" t="str">
        <f t="shared" si="248"/>
        <v/>
      </c>
      <c r="AO144" s="106" t="str">
        <f t="shared" si="249"/>
        <v/>
      </c>
      <c r="AP144" s="106" t="str">
        <f t="shared" si="250"/>
        <v/>
      </c>
      <c r="AQ144" s="106" t="str">
        <f t="shared" si="251"/>
        <v/>
      </c>
      <c r="AR144" s="106" t="str">
        <f t="shared" si="252"/>
        <v/>
      </c>
      <c r="AS144" s="106" t="str">
        <f t="shared" si="253"/>
        <v/>
      </c>
      <c r="AT144" s="106" t="str">
        <f t="shared" si="254"/>
        <v/>
      </c>
      <c r="AU144" s="106" t="str">
        <f t="shared" si="255"/>
        <v/>
      </c>
      <c r="AV144" s="106" t="str">
        <f t="shared" si="256"/>
        <v/>
      </c>
      <c r="AW144" s="106" t="str">
        <f t="shared" si="257"/>
        <v/>
      </c>
      <c r="AX144" s="106" t="str">
        <f t="shared" si="258"/>
        <v/>
      </c>
      <c r="AY144" s="106" t="str">
        <f t="shared" si="259"/>
        <v/>
      </c>
      <c r="AZ144" s="106" t="str">
        <f t="shared" si="260"/>
        <v/>
      </c>
      <c r="BA144" s="106" t="str">
        <f t="shared" si="261"/>
        <v/>
      </c>
      <c r="BB144" s="106" t="str">
        <f t="shared" si="262"/>
        <v/>
      </c>
      <c r="BC144" s="106" t="str">
        <f t="shared" si="263"/>
        <v/>
      </c>
      <c r="BD144" s="106" t="str">
        <f t="shared" si="264"/>
        <v/>
      </c>
      <c r="BE144" s="106" t="str">
        <f t="shared" si="265"/>
        <v/>
      </c>
      <c r="BF144" s="106" t="str">
        <f t="shared" si="266"/>
        <v/>
      </c>
      <c r="BG144" s="106" t="str">
        <f t="shared" si="267"/>
        <v/>
      </c>
      <c r="BH144" s="107" t="str">
        <f t="shared" si="268"/>
        <v/>
      </c>
    </row>
    <row r="145" spans="1:60">
      <c r="A145" s="87"/>
      <c r="B145" s="88" t="s">
        <v>72</v>
      </c>
      <c r="C145" s="114">
        <f>H144+1</f>
        <v>1</v>
      </c>
      <c r="D145" s="116">
        <f>Project24_Duration*'3 - Projects'!F238</f>
        <v>0</v>
      </c>
      <c r="E145" s="116">
        <f t="shared" si="281"/>
        <v>0</v>
      </c>
      <c r="F145" s="116" t="str">
        <f t="shared" si="282"/>
        <v>U</v>
      </c>
      <c r="G145" s="116">
        <f t="shared" si="280"/>
        <v>0</v>
      </c>
      <c r="H145" s="112">
        <f t="shared" si="216"/>
        <v>0</v>
      </c>
      <c r="I145" s="108" t="str">
        <f t="shared" si="217"/>
        <v/>
      </c>
      <c r="J145" s="108" t="str">
        <f t="shared" si="218"/>
        <v/>
      </c>
      <c r="K145" s="108" t="str">
        <f t="shared" si="219"/>
        <v/>
      </c>
      <c r="L145" s="108" t="str">
        <f t="shared" si="220"/>
        <v/>
      </c>
      <c r="M145" s="108" t="str">
        <f t="shared" si="221"/>
        <v/>
      </c>
      <c r="N145" s="108" t="str">
        <f t="shared" si="222"/>
        <v/>
      </c>
      <c r="O145" s="108" t="str">
        <f t="shared" si="223"/>
        <v/>
      </c>
      <c r="P145" s="108" t="str">
        <f t="shared" si="224"/>
        <v/>
      </c>
      <c r="Q145" s="108" t="str">
        <f t="shared" si="225"/>
        <v/>
      </c>
      <c r="R145" s="108" t="str">
        <f t="shared" si="226"/>
        <v/>
      </c>
      <c r="S145" s="108" t="str">
        <f t="shared" si="227"/>
        <v/>
      </c>
      <c r="T145" s="108" t="str">
        <f t="shared" si="228"/>
        <v/>
      </c>
      <c r="U145" s="108" t="str">
        <f t="shared" si="229"/>
        <v/>
      </c>
      <c r="V145" s="108" t="str">
        <f t="shared" si="230"/>
        <v/>
      </c>
      <c r="W145" s="108" t="str">
        <f t="shared" si="231"/>
        <v/>
      </c>
      <c r="X145" s="108" t="str">
        <f t="shared" si="232"/>
        <v/>
      </c>
      <c r="Y145" s="108" t="str">
        <f t="shared" si="233"/>
        <v/>
      </c>
      <c r="Z145" s="108" t="str">
        <f t="shared" si="234"/>
        <v/>
      </c>
      <c r="AA145" s="108" t="str">
        <f t="shared" si="235"/>
        <v/>
      </c>
      <c r="AB145" s="108" t="str">
        <f t="shared" si="236"/>
        <v/>
      </c>
      <c r="AC145" s="108" t="str">
        <f t="shared" si="237"/>
        <v/>
      </c>
      <c r="AD145" s="108" t="str">
        <f t="shared" si="238"/>
        <v/>
      </c>
      <c r="AE145" s="108" t="str">
        <f t="shared" si="239"/>
        <v/>
      </c>
      <c r="AF145" s="108" t="str">
        <f t="shared" si="240"/>
        <v/>
      </c>
      <c r="AG145" s="108" t="str">
        <f t="shared" si="241"/>
        <v/>
      </c>
      <c r="AH145" s="108" t="str">
        <f t="shared" si="242"/>
        <v/>
      </c>
      <c r="AI145" s="108" t="str">
        <f t="shared" si="243"/>
        <v/>
      </c>
      <c r="AJ145" s="108" t="str">
        <f t="shared" si="244"/>
        <v/>
      </c>
      <c r="AK145" s="108" t="str">
        <f t="shared" si="245"/>
        <v/>
      </c>
      <c r="AL145" s="108" t="str">
        <f t="shared" si="246"/>
        <v/>
      </c>
      <c r="AM145" s="108" t="str">
        <f t="shared" si="247"/>
        <v/>
      </c>
      <c r="AN145" s="108" t="str">
        <f t="shared" si="248"/>
        <v/>
      </c>
      <c r="AO145" s="108" t="str">
        <f t="shared" si="249"/>
        <v/>
      </c>
      <c r="AP145" s="108" t="str">
        <f t="shared" si="250"/>
        <v/>
      </c>
      <c r="AQ145" s="108" t="str">
        <f t="shared" si="251"/>
        <v/>
      </c>
      <c r="AR145" s="108" t="str">
        <f t="shared" si="252"/>
        <v/>
      </c>
      <c r="AS145" s="108" t="str">
        <f t="shared" si="253"/>
        <v/>
      </c>
      <c r="AT145" s="108" t="str">
        <f t="shared" si="254"/>
        <v/>
      </c>
      <c r="AU145" s="108" t="str">
        <f t="shared" si="255"/>
        <v/>
      </c>
      <c r="AV145" s="108" t="str">
        <f t="shared" si="256"/>
        <v/>
      </c>
      <c r="AW145" s="108" t="str">
        <f t="shared" si="257"/>
        <v/>
      </c>
      <c r="AX145" s="108" t="str">
        <f t="shared" si="258"/>
        <v/>
      </c>
      <c r="AY145" s="108" t="str">
        <f t="shared" si="259"/>
        <v/>
      </c>
      <c r="AZ145" s="108" t="str">
        <f t="shared" si="260"/>
        <v/>
      </c>
      <c r="BA145" s="108" t="str">
        <f t="shared" si="261"/>
        <v/>
      </c>
      <c r="BB145" s="108" t="str">
        <f t="shared" si="262"/>
        <v/>
      </c>
      <c r="BC145" s="108" t="str">
        <f t="shared" si="263"/>
        <v/>
      </c>
      <c r="BD145" s="108" t="str">
        <f t="shared" si="264"/>
        <v/>
      </c>
      <c r="BE145" s="108" t="str">
        <f t="shared" si="265"/>
        <v/>
      </c>
      <c r="BF145" s="108" t="str">
        <f t="shared" si="266"/>
        <v/>
      </c>
      <c r="BG145" s="108" t="str">
        <f t="shared" si="267"/>
        <v/>
      </c>
      <c r="BH145" s="109" t="str">
        <f t="shared" si="268"/>
        <v/>
      </c>
    </row>
    <row r="146" spans="1:60">
      <c r="A146" s="84" t="s">
        <v>30</v>
      </c>
      <c r="B146" s="85" t="s">
        <v>64</v>
      </c>
      <c r="C146" s="117">
        <f>Project25_Start</f>
        <v>1</v>
      </c>
      <c r="D146" s="118">
        <f>Project25_Duration*'3 - Projects'!F244</f>
        <v>0</v>
      </c>
      <c r="E146" s="118">
        <f>IF(MOD(D146,1)=0.5,0.5,0)</f>
        <v>0</v>
      </c>
      <c r="F146" s="118" t="str">
        <f>IF(D146&lt;=1.5,"U","D")</f>
        <v>U</v>
      </c>
      <c r="G146" s="118">
        <f>IF(MOD(D146,1)=0.5,IF(F146="U",ROUNDUP(D146,0),ROUNDDOWN(D146,0)),ROUND(D146,0))</f>
        <v>0</v>
      </c>
      <c r="H146" s="119">
        <f t="shared" si="216"/>
        <v>0</v>
      </c>
      <c r="I146" s="106" t="str">
        <f t="shared" si="217"/>
        <v/>
      </c>
      <c r="J146" s="106" t="str">
        <f t="shared" si="218"/>
        <v/>
      </c>
      <c r="K146" s="106" t="str">
        <f t="shared" si="219"/>
        <v/>
      </c>
      <c r="L146" s="106" t="str">
        <f t="shared" si="220"/>
        <v/>
      </c>
      <c r="M146" s="106" t="str">
        <f t="shared" si="221"/>
        <v/>
      </c>
      <c r="N146" s="106" t="str">
        <f t="shared" si="222"/>
        <v/>
      </c>
      <c r="O146" s="106" t="str">
        <f t="shared" si="223"/>
        <v/>
      </c>
      <c r="P146" s="106" t="str">
        <f t="shared" si="224"/>
        <v/>
      </c>
      <c r="Q146" s="106" t="str">
        <f t="shared" si="225"/>
        <v/>
      </c>
      <c r="R146" s="106" t="str">
        <f t="shared" si="226"/>
        <v/>
      </c>
      <c r="S146" s="106" t="str">
        <f t="shared" si="227"/>
        <v/>
      </c>
      <c r="T146" s="106" t="str">
        <f t="shared" si="228"/>
        <v/>
      </c>
      <c r="U146" s="106" t="str">
        <f t="shared" si="229"/>
        <v/>
      </c>
      <c r="V146" s="106" t="str">
        <f t="shared" si="230"/>
        <v/>
      </c>
      <c r="W146" s="106" t="str">
        <f t="shared" si="231"/>
        <v/>
      </c>
      <c r="X146" s="106" t="str">
        <f t="shared" si="232"/>
        <v/>
      </c>
      <c r="Y146" s="106" t="str">
        <f t="shared" si="233"/>
        <v/>
      </c>
      <c r="Z146" s="106" t="str">
        <f t="shared" si="234"/>
        <v/>
      </c>
      <c r="AA146" s="106" t="str">
        <f t="shared" si="235"/>
        <v/>
      </c>
      <c r="AB146" s="106" t="str">
        <f t="shared" si="236"/>
        <v/>
      </c>
      <c r="AC146" s="106" t="str">
        <f t="shared" si="237"/>
        <v/>
      </c>
      <c r="AD146" s="106" t="str">
        <f t="shared" si="238"/>
        <v/>
      </c>
      <c r="AE146" s="106" t="str">
        <f t="shared" si="239"/>
        <v/>
      </c>
      <c r="AF146" s="106" t="str">
        <f t="shared" si="240"/>
        <v/>
      </c>
      <c r="AG146" s="106" t="str">
        <f t="shared" si="241"/>
        <v/>
      </c>
      <c r="AH146" s="106" t="str">
        <f t="shared" si="242"/>
        <v/>
      </c>
      <c r="AI146" s="106" t="str">
        <f t="shared" si="243"/>
        <v/>
      </c>
      <c r="AJ146" s="106" t="str">
        <f t="shared" si="244"/>
        <v/>
      </c>
      <c r="AK146" s="106" t="str">
        <f t="shared" si="245"/>
        <v/>
      </c>
      <c r="AL146" s="106" t="str">
        <f t="shared" si="246"/>
        <v/>
      </c>
      <c r="AM146" s="106" t="str">
        <f t="shared" si="247"/>
        <v/>
      </c>
      <c r="AN146" s="106" t="str">
        <f t="shared" si="248"/>
        <v/>
      </c>
      <c r="AO146" s="106" t="str">
        <f t="shared" si="249"/>
        <v/>
      </c>
      <c r="AP146" s="106" t="str">
        <f t="shared" si="250"/>
        <v/>
      </c>
      <c r="AQ146" s="106" t="str">
        <f t="shared" si="251"/>
        <v/>
      </c>
      <c r="AR146" s="106" t="str">
        <f t="shared" si="252"/>
        <v/>
      </c>
      <c r="AS146" s="106" t="str">
        <f t="shared" si="253"/>
        <v/>
      </c>
      <c r="AT146" s="106" t="str">
        <f t="shared" si="254"/>
        <v/>
      </c>
      <c r="AU146" s="106" t="str">
        <f t="shared" si="255"/>
        <v/>
      </c>
      <c r="AV146" s="106" t="str">
        <f t="shared" si="256"/>
        <v/>
      </c>
      <c r="AW146" s="106" t="str">
        <f t="shared" si="257"/>
        <v/>
      </c>
      <c r="AX146" s="106" t="str">
        <f t="shared" si="258"/>
        <v/>
      </c>
      <c r="AY146" s="106" t="str">
        <f t="shared" si="259"/>
        <v/>
      </c>
      <c r="AZ146" s="106" t="str">
        <f t="shared" si="260"/>
        <v/>
      </c>
      <c r="BA146" s="106" t="str">
        <f t="shared" si="261"/>
        <v/>
      </c>
      <c r="BB146" s="106" t="str">
        <f t="shared" si="262"/>
        <v/>
      </c>
      <c r="BC146" s="106" t="str">
        <f t="shared" si="263"/>
        <v/>
      </c>
      <c r="BD146" s="106" t="str">
        <f t="shared" si="264"/>
        <v/>
      </c>
      <c r="BE146" s="106" t="str">
        <f t="shared" si="265"/>
        <v/>
      </c>
      <c r="BF146" s="106" t="str">
        <f t="shared" si="266"/>
        <v/>
      </c>
      <c r="BG146" s="106" t="str">
        <f t="shared" si="267"/>
        <v/>
      </c>
      <c r="BH146" s="107" t="str">
        <f t="shared" si="268"/>
        <v/>
      </c>
    </row>
    <row r="147" spans="1:60">
      <c r="A147" s="84"/>
      <c r="B147" s="85" t="s">
        <v>65</v>
      </c>
      <c r="C147" s="113">
        <f>H146+1</f>
        <v>1</v>
      </c>
      <c r="D147" s="115">
        <f>Project25_Duration*'3 - Projects'!F245</f>
        <v>0</v>
      </c>
      <c r="E147" s="115">
        <f>IF(MOD(D147,1)=0.5,0.5,0)+E146</f>
        <v>0</v>
      </c>
      <c r="F147" s="115" t="str">
        <f>IF(E147=E146,F146,IF(F146="U","D","U"))</f>
        <v>U</v>
      </c>
      <c r="G147" s="115">
        <f t="shared" ref="G147:G150" si="283">IF(MOD(D147,1)=0.5,IF(F147="U",ROUNDUP(D147,0),ROUNDDOWN(D147,0)),ROUND(D147,0))</f>
        <v>0</v>
      </c>
      <c r="H147" s="111">
        <f t="shared" si="216"/>
        <v>0</v>
      </c>
      <c r="I147" s="106" t="str">
        <f t="shared" si="217"/>
        <v/>
      </c>
      <c r="J147" s="106" t="str">
        <f t="shared" si="218"/>
        <v/>
      </c>
      <c r="K147" s="106" t="str">
        <f t="shared" si="219"/>
        <v/>
      </c>
      <c r="L147" s="106" t="str">
        <f t="shared" si="220"/>
        <v/>
      </c>
      <c r="M147" s="106" t="str">
        <f t="shared" si="221"/>
        <v/>
      </c>
      <c r="N147" s="106" t="str">
        <f t="shared" si="222"/>
        <v/>
      </c>
      <c r="O147" s="106" t="str">
        <f t="shared" si="223"/>
        <v/>
      </c>
      <c r="P147" s="106" t="str">
        <f t="shared" si="224"/>
        <v/>
      </c>
      <c r="Q147" s="106" t="str">
        <f t="shared" si="225"/>
        <v/>
      </c>
      <c r="R147" s="106" t="str">
        <f t="shared" si="226"/>
        <v/>
      </c>
      <c r="S147" s="106" t="str">
        <f t="shared" si="227"/>
        <v/>
      </c>
      <c r="T147" s="106" t="str">
        <f t="shared" si="228"/>
        <v/>
      </c>
      <c r="U147" s="106" t="str">
        <f t="shared" si="229"/>
        <v/>
      </c>
      <c r="V147" s="106" t="str">
        <f t="shared" si="230"/>
        <v/>
      </c>
      <c r="W147" s="106" t="str">
        <f t="shared" si="231"/>
        <v/>
      </c>
      <c r="X147" s="106" t="str">
        <f t="shared" si="232"/>
        <v/>
      </c>
      <c r="Y147" s="106" t="str">
        <f t="shared" si="233"/>
        <v/>
      </c>
      <c r="Z147" s="106" t="str">
        <f t="shared" si="234"/>
        <v/>
      </c>
      <c r="AA147" s="106" t="str">
        <f t="shared" si="235"/>
        <v/>
      </c>
      <c r="AB147" s="106" t="str">
        <f t="shared" si="236"/>
        <v/>
      </c>
      <c r="AC147" s="106" t="str">
        <f t="shared" si="237"/>
        <v/>
      </c>
      <c r="AD147" s="106" t="str">
        <f t="shared" si="238"/>
        <v/>
      </c>
      <c r="AE147" s="106" t="str">
        <f t="shared" si="239"/>
        <v/>
      </c>
      <c r="AF147" s="106" t="str">
        <f t="shared" si="240"/>
        <v/>
      </c>
      <c r="AG147" s="106" t="str">
        <f t="shared" si="241"/>
        <v/>
      </c>
      <c r="AH147" s="106" t="str">
        <f t="shared" si="242"/>
        <v/>
      </c>
      <c r="AI147" s="106" t="str">
        <f t="shared" si="243"/>
        <v/>
      </c>
      <c r="AJ147" s="106" t="str">
        <f t="shared" si="244"/>
        <v/>
      </c>
      <c r="AK147" s="106" t="str">
        <f t="shared" si="245"/>
        <v/>
      </c>
      <c r="AL147" s="106" t="str">
        <f t="shared" si="246"/>
        <v/>
      </c>
      <c r="AM147" s="106" t="str">
        <f t="shared" si="247"/>
        <v/>
      </c>
      <c r="AN147" s="106" t="str">
        <f t="shared" si="248"/>
        <v/>
      </c>
      <c r="AO147" s="106" t="str">
        <f t="shared" si="249"/>
        <v/>
      </c>
      <c r="AP147" s="106" t="str">
        <f t="shared" si="250"/>
        <v/>
      </c>
      <c r="AQ147" s="106" t="str">
        <f t="shared" si="251"/>
        <v/>
      </c>
      <c r="AR147" s="106" t="str">
        <f t="shared" si="252"/>
        <v/>
      </c>
      <c r="AS147" s="106" t="str">
        <f t="shared" si="253"/>
        <v/>
      </c>
      <c r="AT147" s="106" t="str">
        <f t="shared" si="254"/>
        <v/>
      </c>
      <c r="AU147" s="106" t="str">
        <f t="shared" si="255"/>
        <v/>
      </c>
      <c r="AV147" s="106" t="str">
        <f t="shared" si="256"/>
        <v/>
      </c>
      <c r="AW147" s="106" t="str">
        <f t="shared" si="257"/>
        <v/>
      </c>
      <c r="AX147" s="106" t="str">
        <f t="shared" si="258"/>
        <v/>
      </c>
      <c r="AY147" s="106" t="str">
        <f t="shared" si="259"/>
        <v/>
      </c>
      <c r="AZ147" s="106" t="str">
        <f t="shared" si="260"/>
        <v/>
      </c>
      <c r="BA147" s="106" t="str">
        <f t="shared" si="261"/>
        <v/>
      </c>
      <c r="BB147" s="106" t="str">
        <f t="shared" si="262"/>
        <v/>
      </c>
      <c r="BC147" s="106" t="str">
        <f t="shared" si="263"/>
        <v/>
      </c>
      <c r="BD147" s="106" t="str">
        <f t="shared" si="264"/>
        <v/>
      </c>
      <c r="BE147" s="106" t="str">
        <f t="shared" si="265"/>
        <v/>
      </c>
      <c r="BF147" s="106" t="str">
        <f t="shared" si="266"/>
        <v/>
      </c>
      <c r="BG147" s="106" t="str">
        <f t="shared" si="267"/>
        <v/>
      </c>
      <c r="BH147" s="107" t="str">
        <f t="shared" si="268"/>
        <v/>
      </c>
    </row>
    <row r="148" spans="1:60">
      <c r="A148" s="84"/>
      <c r="B148" s="85" t="s">
        <v>70</v>
      </c>
      <c r="C148" s="113">
        <f>H147+1</f>
        <v>1</v>
      </c>
      <c r="D148" s="115">
        <f>Project25_Duration*'3 - Projects'!F246</f>
        <v>0</v>
      </c>
      <c r="E148" s="115">
        <f t="shared" ref="E148:E150" si="284">IF(MOD(D148,1)=0.5,0.5,0)+E147</f>
        <v>0</v>
      </c>
      <c r="F148" s="115" t="str">
        <f t="shared" ref="F148:F150" si="285">IF(E148=E147,F147,IF(F147="U","D","U"))</f>
        <v>U</v>
      </c>
      <c r="G148" s="115">
        <f t="shared" si="283"/>
        <v>0</v>
      </c>
      <c r="H148" s="111">
        <f t="shared" si="216"/>
        <v>0</v>
      </c>
      <c r="I148" s="106" t="str">
        <f t="shared" si="217"/>
        <v/>
      </c>
      <c r="J148" s="106" t="str">
        <f t="shared" si="218"/>
        <v/>
      </c>
      <c r="K148" s="106" t="str">
        <f t="shared" si="219"/>
        <v/>
      </c>
      <c r="L148" s="106" t="str">
        <f t="shared" si="220"/>
        <v/>
      </c>
      <c r="M148" s="106" t="str">
        <f t="shared" si="221"/>
        <v/>
      </c>
      <c r="N148" s="106" t="str">
        <f t="shared" si="222"/>
        <v/>
      </c>
      <c r="O148" s="106" t="str">
        <f t="shared" si="223"/>
        <v/>
      </c>
      <c r="P148" s="106" t="str">
        <f t="shared" si="224"/>
        <v/>
      </c>
      <c r="Q148" s="106" t="str">
        <f t="shared" si="225"/>
        <v/>
      </c>
      <c r="R148" s="106" t="str">
        <f t="shared" si="226"/>
        <v/>
      </c>
      <c r="S148" s="106" t="str">
        <f t="shared" si="227"/>
        <v/>
      </c>
      <c r="T148" s="106" t="str">
        <f t="shared" si="228"/>
        <v/>
      </c>
      <c r="U148" s="106" t="str">
        <f t="shared" si="229"/>
        <v/>
      </c>
      <c r="V148" s="106" t="str">
        <f t="shared" si="230"/>
        <v/>
      </c>
      <c r="W148" s="106" t="str">
        <f t="shared" si="231"/>
        <v/>
      </c>
      <c r="X148" s="106" t="str">
        <f t="shared" si="232"/>
        <v/>
      </c>
      <c r="Y148" s="106" t="str">
        <f t="shared" si="233"/>
        <v/>
      </c>
      <c r="Z148" s="106" t="str">
        <f t="shared" si="234"/>
        <v/>
      </c>
      <c r="AA148" s="106" t="str">
        <f t="shared" si="235"/>
        <v/>
      </c>
      <c r="AB148" s="106" t="str">
        <f t="shared" si="236"/>
        <v/>
      </c>
      <c r="AC148" s="106" t="str">
        <f t="shared" si="237"/>
        <v/>
      </c>
      <c r="AD148" s="106" t="str">
        <f t="shared" si="238"/>
        <v/>
      </c>
      <c r="AE148" s="106" t="str">
        <f t="shared" si="239"/>
        <v/>
      </c>
      <c r="AF148" s="106" t="str">
        <f t="shared" si="240"/>
        <v/>
      </c>
      <c r="AG148" s="106" t="str">
        <f t="shared" si="241"/>
        <v/>
      </c>
      <c r="AH148" s="106" t="str">
        <f t="shared" si="242"/>
        <v/>
      </c>
      <c r="AI148" s="106" t="str">
        <f t="shared" si="243"/>
        <v/>
      </c>
      <c r="AJ148" s="106" t="str">
        <f t="shared" si="244"/>
        <v/>
      </c>
      <c r="AK148" s="106" t="str">
        <f t="shared" si="245"/>
        <v/>
      </c>
      <c r="AL148" s="106" t="str">
        <f t="shared" si="246"/>
        <v/>
      </c>
      <c r="AM148" s="106" t="str">
        <f t="shared" si="247"/>
        <v/>
      </c>
      <c r="AN148" s="106" t="str">
        <f t="shared" si="248"/>
        <v/>
      </c>
      <c r="AO148" s="106" t="str">
        <f t="shared" si="249"/>
        <v/>
      </c>
      <c r="AP148" s="106" t="str">
        <f t="shared" si="250"/>
        <v/>
      </c>
      <c r="AQ148" s="106" t="str">
        <f t="shared" si="251"/>
        <v/>
      </c>
      <c r="AR148" s="106" t="str">
        <f t="shared" si="252"/>
        <v/>
      </c>
      <c r="AS148" s="106" t="str">
        <f t="shared" si="253"/>
        <v/>
      </c>
      <c r="AT148" s="106" t="str">
        <f t="shared" si="254"/>
        <v/>
      </c>
      <c r="AU148" s="106" t="str">
        <f t="shared" si="255"/>
        <v/>
      </c>
      <c r="AV148" s="106" t="str">
        <f t="shared" si="256"/>
        <v/>
      </c>
      <c r="AW148" s="106" t="str">
        <f t="shared" si="257"/>
        <v/>
      </c>
      <c r="AX148" s="106" t="str">
        <f t="shared" si="258"/>
        <v/>
      </c>
      <c r="AY148" s="106" t="str">
        <f t="shared" si="259"/>
        <v/>
      </c>
      <c r="AZ148" s="106" t="str">
        <f t="shared" si="260"/>
        <v/>
      </c>
      <c r="BA148" s="106" t="str">
        <f t="shared" si="261"/>
        <v/>
      </c>
      <c r="BB148" s="106" t="str">
        <f t="shared" si="262"/>
        <v/>
      </c>
      <c r="BC148" s="106" t="str">
        <f t="shared" si="263"/>
        <v/>
      </c>
      <c r="BD148" s="106" t="str">
        <f t="shared" si="264"/>
        <v/>
      </c>
      <c r="BE148" s="106" t="str">
        <f t="shared" si="265"/>
        <v/>
      </c>
      <c r="BF148" s="106" t="str">
        <f t="shared" si="266"/>
        <v/>
      </c>
      <c r="BG148" s="106" t="str">
        <f t="shared" si="267"/>
        <v/>
      </c>
      <c r="BH148" s="107" t="str">
        <f t="shared" si="268"/>
        <v/>
      </c>
    </row>
    <row r="149" spans="1:60">
      <c r="A149" s="84"/>
      <c r="B149" s="85" t="s">
        <v>71</v>
      </c>
      <c r="C149" s="113">
        <f>H148+1</f>
        <v>1</v>
      </c>
      <c r="D149" s="115">
        <f>Project25_Duration*'3 - Projects'!F247</f>
        <v>0</v>
      </c>
      <c r="E149" s="115">
        <f t="shared" si="284"/>
        <v>0</v>
      </c>
      <c r="F149" s="115" t="str">
        <f t="shared" si="285"/>
        <v>U</v>
      </c>
      <c r="G149" s="115">
        <f t="shared" si="283"/>
        <v>0</v>
      </c>
      <c r="H149" s="111">
        <f t="shared" si="216"/>
        <v>0</v>
      </c>
      <c r="I149" s="106" t="str">
        <f t="shared" si="217"/>
        <v/>
      </c>
      <c r="J149" s="106" t="str">
        <f t="shared" si="218"/>
        <v/>
      </c>
      <c r="K149" s="106" t="str">
        <f t="shared" si="219"/>
        <v/>
      </c>
      <c r="L149" s="106" t="str">
        <f t="shared" si="220"/>
        <v/>
      </c>
      <c r="M149" s="106" t="str">
        <f t="shared" si="221"/>
        <v/>
      </c>
      <c r="N149" s="106" t="str">
        <f t="shared" si="222"/>
        <v/>
      </c>
      <c r="O149" s="106" t="str">
        <f t="shared" si="223"/>
        <v/>
      </c>
      <c r="P149" s="106" t="str">
        <f t="shared" si="224"/>
        <v/>
      </c>
      <c r="Q149" s="106" t="str">
        <f t="shared" si="225"/>
        <v/>
      </c>
      <c r="R149" s="106" t="str">
        <f t="shared" si="226"/>
        <v/>
      </c>
      <c r="S149" s="106" t="str">
        <f t="shared" si="227"/>
        <v/>
      </c>
      <c r="T149" s="106" t="str">
        <f t="shared" si="228"/>
        <v/>
      </c>
      <c r="U149" s="106" t="str">
        <f t="shared" si="229"/>
        <v/>
      </c>
      <c r="V149" s="106" t="str">
        <f t="shared" si="230"/>
        <v/>
      </c>
      <c r="W149" s="106" t="str">
        <f t="shared" si="231"/>
        <v/>
      </c>
      <c r="X149" s="106" t="str">
        <f t="shared" si="232"/>
        <v/>
      </c>
      <c r="Y149" s="106" t="str">
        <f t="shared" si="233"/>
        <v/>
      </c>
      <c r="Z149" s="106" t="str">
        <f t="shared" si="234"/>
        <v/>
      </c>
      <c r="AA149" s="106" t="str">
        <f t="shared" si="235"/>
        <v/>
      </c>
      <c r="AB149" s="106" t="str">
        <f t="shared" si="236"/>
        <v/>
      </c>
      <c r="AC149" s="106" t="str">
        <f t="shared" si="237"/>
        <v/>
      </c>
      <c r="AD149" s="106" t="str">
        <f t="shared" si="238"/>
        <v/>
      </c>
      <c r="AE149" s="106" t="str">
        <f t="shared" si="239"/>
        <v/>
      </c>
      <c r="AF149" s="106" t="str">
        <f t="shared" si="240"/>
        <v/>
      </c>
      <c r="AG149" s="106" t="str">
        <f t="shared" si="241"/>
        <v/>
      </c>
      <c r="AH149" s="106" t="str">
        <f t="shared" si="242"/>
        <v/>
      </c>
      <c r="AI149" s="106" t="str">
        <f t="shared" si="243"/>
        <v/>
      </c>
      <c r="AJ149" s="106" t="str">
        <f t="shared" si="244"/>
        <v/>
      </c>
      <c r="AK149" s="106" t="str">
        <f t="shared" si="245"/>
        <v/>
      </c>
      <c r="AL149" s="106" t="str">
        <f t="shared" si="246"/>
        <v/>
      </c>
      <c r="AM149" s="106" t="str">
        <f t="shared" si="247"/>
        <v/>
      </c>
      <c r="AN149" s="106" t="str">
        <f t="shared" si="248"/>
        <v/>
      </c>
      <c r="AO149" s="106" t="str">
        <f t="shared" si="249"/>
        <v/>
      </c>
      <c r="AP149" s="106" t="str">
        <f t="shared" si="250"/>
        <v/>
      </c>
      <c r="AQ149" s="106" t="str">
        <f t="shared" si="251"/>
        <v/>
      </c>
      <c r="AR149" s="106" t="str">
        <f t="shared" si="252"/>
        <v/>
      </c>
      <c r="AS149" s="106" t="str">
        <f t="shared" si="253"/>
        <v/>
      </c>
      <c r="AT149" s="106" t="str">
        <f t="shared" si="254"/>
        <v/>
      </c>
      <c r="AU149" s="106" t="str">
        <f t="shared" si="255"/>
        <v/>
      </c>
      <c r="AV149" s="106" t="str">
        <f t="shared" si="256"/>
        <v/>
      </c>
      <c r="AW149" s="106" t="str">
        <f t="shared" si="257"/>
        <v/>
      </c>
      <c r="AX149" s="106" t="str">
        <f t="shared" si="258"/>
        <v/>
      </c>
      <c r="AY149" s="106" t="str">
        <f t="shared" si="259"/>
        <v/>
      </c>
      <c r="AZ149" s="106" t="str">
        <f t="shared" si="260"/>
        <v/>
      </c>
      <c r="BA149" s="106" t="str">
        <f t="shared" si="261"/>
        <v/>
      </c>
      <c r="BB149" s="106" t="str">
        <f t="shared" si="262"/>
        <v/>
      </c>
      <c r="BC149" s="106" t="str">
        <f t="shared" si="263"/>
        <v/>
      </c>
      <c r="BD149" s="106" t="str">
        <f t="shared" si="264"/>
        <v/>
      </c>
      <c r="BE149" s="106" t="str">
        <f t="shared" si="265"/>
        <v/>
      </c>
      <c r="BF149" s="106" t="str">
        <f t="shared" si="266"/>
        <v/>
      </c>
      <c r="BG149" s="106" t="str">
        <f t="shared" si="267"/>
        <v/>
      </c>
      <c r="BH149" s="107" t="str">
        <f t="shared" si="268"/>
        <v/>
      </c>
    </row>
    <row r="150" spans="1:60">
      <c r="A150" s="87"/>
      <c r="B150" s="88" t="s">
        <v>72</v>
      </c>
      <c r="C150" s="114">
        <f>H149+1</f>
        <v>1</v>
      </c>
      <c r="D150" s="116">
        <f>Project25_Duration*'3 - Projects'!F248</f>
        <v>0</v>
      </c>
      <c r="E150" s="116">
        <f t="shared" si="284"/>
        <v>0</v>
      </c>
      <c r="F150" s="116" t="str">
        <f t="shared" si="285"/>
        <v>U</v>
      </c>
      <c r="G150" s="116">
        <f t="shared" si="283"/>
        <v>0</v>
      </c>
      <c r="H150" s="112">
        <f t="shared" si="216"/>
        <v>0</v>
      </c>
      <c r="I150" s="108" t="str">
        <f t="shared" si="217"/>
        <v/>
      </c>
      <c r="J150" s="108" t="str">
        <f t="shared" si="218"/>
        <v/>
      </c>
      <c r="K150" s="108" t="str">
        <f t="shared" si="219"/>
        <v/>
      </c>
      <c r="L150" s="108" t="str">
        <f t="shared" si="220"/>
        <v/>
      </c>
      <c r="M150" s="108" t="str">
        <f t="shared" si="221"/>
        <v/>
      </c>
      <c r="N150" s="108" t="str">
        <f t="shared" si="222"/>
        <v/>
      </c>
      <c r="O150" s="108" t="str">
        <f t="shared" si="223"/>
        <v/>
      </c>
      <c r="P150" s="108" t="str">
        <f t="shared" si="224"/>
        <v/>
      </c>
      <c r="Q150" s="108" t="str">
        <f t="shared" si="225"/>
        <v/>
      </c>
      <c r="R150" s="108" t="str">
        <f t="shared" si="226"/>
        <v/>
      </c>
      <c r="S150" s="108" t="str">
        <f t="shared" si="227"/>
        <v/>
      </c>
      <c r="T150" s="108" t="str">
        <f t="shared" si="228"/>
        <v/>
      </c>
      <c r="U150" s="108" t="str">
        <f t="shared" si="229"/>
        <v/>
      </c>
      <c r="V150" s="108" t="str">
        <f t="shared" si="230"/>
        <v/>
      </c>
      <c r="W150" s="108" t="str">
        <f t="shared" si="231"/>
        <v/>
      </c>
      <c r="X150" s="108" t="str">
        <f t="shared" si="232"/>
        <v/>
      </c>
      <c r="Y150" s="108" t="str">
        <f t="shared" si="233"/>
        <v/>
      </c>
      <c r="Z150" s="108" t="str">
        <f t="shared" si="234"/>
        <v/>
      </c>
      <c r="AA150" s="108" t="str">
        <f t="shared" si="235"/>
        <v/>
      </c>
      <c r="AB150" s="108" t="str">
        <f t="shared" si="236"/>
        <v/>
      </c>
      <c r="AC150" s="108" t="str">
        <f t="shared" si="237"/>
        <v/>
      </c>
      <c r="AD150" s="108" t="str">
        <f t="shared" si="238"/>
        <v/>
      </c>
      <c r="AE150" s="108" t="str">
        <f t="shared" si="239"/>
        <v/>
      </c>
      <c r="AF150" s="108" t="str">
        <f t="shared" si="240"/>
        <v/>
      </c>
      <c r="AG150" s="108" t="str">
        <f t="shared" si="241"/>
        <v/>
      </c>
      <c r="AH150" s="108" t="str">
        <f t="shared" si="242"/>
        <v/>
      </c>
      <c r="AI150" s="108" t="str">
        <f t="shared" si="243"/>
        <v/>
      </c>
      <c r="AJ150" s="108" t="str">
        <f t="shared" si="244"/>
        <v/>
      </c>
      <c r="AK150" s="108" t="str">
        <f t="shared" si="245"/>
        <v/>
      </c>
      <c r="AL150" s="108" t="str">
        <f t="shared" si="246"/>
        <v/>
      </c>
      <c r="AM150" s="108" t="str">
        <f t="shared" si="247"/>
        <v/>
      </c>
      <c r="AN150" s="108" t="str">
        <f t="shared" si="248"/>
        <v/>
      </c>
      <c r="AO150" s="108" t="str">
        <f t="shared" si="249"/>
        <v/>
      </c>
      <c r="AP150" s="108" t="str">
        <f t="shared" si="250"/>
        <v/>
      </c>
      <c r="AQ150" s="108" t="str">
        <f t="shared" si="251"/>
        <v/>
      </c>
      <c r="AR150" s="108" t="str">
        <f t="shared" si="252"/>
        <v/>
      </c>
      <c r="AS150" s="108" t="str">
        <f t="shared" si="253"/>
        <v/>
      </c>
      <c r="AT150" s="108" t="str">
        <f t="shared" si="254"/>
        <v/>
      </c>
      <c r="AU150" s="108" t="str">
        <f t="shared" si="255"/>
        <v/>
      </c>
      <c r="AV150" s="108" t="str">
        <f t="shared" si="256"/>
        <v/>
      </c>
      <c r="AW150" s="108" t="str">
        <f t="shared" si="257"/>
        <v/>
      </c>
      <c r="AX150" s="108" t="str">
        <f t="shared" si="258"/>
        <v/>
      </c>
      <c r="AY150" s="108" t="str">
        <f t="shared" si="259"/>
        <v/>
      </c>
      <c r="AZ150" s="108" t="str">
        <f t="shared" si="260"/>
        <v/>
      </c>
      <c r="BA150" s="108" t="str">
        <f t="shared" si="261"/>
        <v/>
      </c>
      <c r="BB150" s="108" t="str">
        <f t="shared" si="262"/>
        <v/>
      </c>
      <c r="BC150" s="108" t="str">
        <f t="shared" si="263"/>
        <v/>
      </c>
      <c r="BD150" s="108" t="str">
        <f t="shared" si="264"/>
        <v/>
      </c>
      <c r="BE150" s="108" t="str">
        <f t="shared" si="265"/>
        <v/>
      </c>
      <c r="BF150" s="108" t="str">
        <f t="shared" si="266"/>
        <v/>
      </c>
      <c r="BG150" s="108" t="str">
        <f t="shared" si="267"/>
        <v/>
      </c>
      <c r="BH150" s="109" t="str">
        <f t="shared" si="268"/>
        <v/>
      </c>
    </row>
    <row r="153" spans="1:60" ht="16">
      <c r="A153" s="44" t="s">
        <v>111</v>
      </c>
    </row>
    <row r="154" spans="1:60" ht="16">
      <c r="A154" s="44" t="s">
        <v>68</v>
      </c>
    </row>
    <row r="155" spans="1:60" ht="16">
      <c r="A155" s="44"/>
    </row>
    <row r="156" spans="1:60">
      <c r="A156" s="94"/>
      <c r="B156" s="91"/>
      <c r="C156" s="91"/>
      <c r="D156" s="91"/>
      <c r="E156" s="91"/>
      <c r="F156" s="91"/>
      <c r="G156" s="91"/>
      <c r="H156" s="91"/>
      <c r="I156" s="94">
        <f>Week1</f>
        <v>1</v>
      </c>
      <c r="J156" s="91">
        <f>Week2</f>
        <v>2</v>
      </c>
      <c r="K156" s="91">
        <f>Week3</f>
        <v>3</v>
      </c>
      <c r="L156" s="91">
        <f>Week4</f>
        <v>4</v>
      </c>
      <c r="M156" s="91">
        <f>Week5</f>
        <v>5</v>
      </c>
      <c r="N156" s="91">
        <f>Week6</f>
        <v>6</v>
      </c>
      <c r="O156" s="91">
        <f>Week7</f>
        <v>7</v>
      </c>
      <c r="P156" s="91">
        <f>Week8</f>
        <v>8</v>
      </c>
      <c r="Q156" s="91">
        <f>Week9</f>
        <v>9</v>
      </c>
      <c r="R156" s="91">
        <f>Week10</f>
        <v>10</v>
      </c>
      <c r="S156" s="91">
        <f>Week11</f>
        <v>11</v>
      </c>
      <c r="T156" s="91">
        <f>Week12</f>
        <v>12</v>
      </c>
      <c r="U156" s="91">
        <f>Week13</f>
        <v>13</v>
      </c>
      <c r="V156" s="91">
        <f>Week14</f>
        <v>14</v>
      </c>
      <c r="W156" s="91">
        <f>Week15</f>
        <v>15</v>
      </c>
      <c r="X156" s="91">
        <f>Week16</f>
        <v>16</v>
      </c>
      <c r="Y156" s="91">
        <f>Week17</f>
        <v>17</v>
      </c>
      <c r="Z156" s="91">
        <f>Week18</f>
        <v>18</v>
      </c>
      <c r="AA156" s="91">
        <f>Week19</f>
        <v>19</v>
      </c>
      <c r="AB156" s="91">
        <f>Week20</f>
        <v>20</v>
      </c>
      <c r="AC156" s="91">
        <f>Week21</f>
        <v>21</v>
      </c>
      <c r="AD156" s="91">
        <f>Week22</f>
        <v>22</v>
      </c>
      <c r="AE156" s="91">
        <f>Week23</f>
        <v>23</v>
      </c>
      <c r="AF156" s="91">
        <f>Week24</f>
        <v>24</v>
      </c>
      <c r="AG156" s="91">
        <f>Week25</f>
        <v>25</v>
      </c>
      <c r="AH156" s="91">
        <f>Week26</f>
        <v>26</v>
      </c>
      <c r="AI156" s="91">
        <f>Week27</f>
        <v>27</v>
      </c>
      <c r="AJ156" s="91">
        <f>Week28</f>
        <v>28</v>
      </c>
      <c r="AK156" s="91">
        <f>Week29</f>
        <v>29</v>
      </c>
      <c r="AL156" s="91">
        <f>Week30</f>
        <v>30</v>
      </c>
      <c r="AM156" s="91">
        <f>Week31</f>
        <v>31</v>
      </c>
      <c r="AN156" s="91">
        <f>Week32</f>
        <v>32</v>
      </c>
      <c r="AO156" s="91">
        <f>Week33</f>
        <v>33</v>
      </c>
      <c r="AP156" s="91">
        <f>Week34</f>
        <v>34</v>
      </c>
      <c r="AQ156" s="91">
        <f>Week35</f>
        <v>35</v>
      </c>
      <c r="AR156" s="91">
        <f>Week36</f>
        <v>36</v>
      </c>
      <c r="AS156" s="91">
        <f>Week37</f>
        <v>37</v>
      </c>
      <c r="AT156" s="91">
        <f>Week38</f>
        <v>38</v>
      </c>
      <c r="AU156" s="91">
        <f>Week39</f>
        <v>39</v>
      </c>
      <c r="AV156" s="91">
        <f>Week40</f>
        <v>40</v>
      </c>
      <c r="AW156" s="91">
        <f>Week41</f>
        <v>41</v>
      </c>
      <c r="AX156" s="91">
        <f>Week42</f>
        <v>42</v>
      </c>
      <c r="AY156" s="91">
        <f>Week43</f>
        <v>43</v>
      </c>
      <c r="AZ156" s="91">
        <f>Week44</f>
        <v>44</v>
      </c>
      <c r="BA156" s="91">
        <f>Week45</f>
        <v>45</v>
      </c>
      <c r="BB156" s="91">
        <f>Week46</f>
        <v>46</v>
      </c>
      <c r="BC156" s="91">
        <f>Week47</f>
        <v>47</v>
      </c>
      <c r="BD156" s="91">
        <f>Week48</f>
        <v>48</v>
      </c>
      <c r="BE156" s="91">
        <f>Week49</f>
        <v>49</v>
      </c>
      <c r="BF156" s="91">
        <f>Week50</f>
        <v>50</v>
      </c>
      <c r="BG156" s="91">
        <f>Week51</f>
        <v>51</v>
      </c>
      <c r="BH156" s="92">
        <f>Week52</f>
        <v>52</v>
      </c>
    </row>
    <row r="157" spans="1:60">
      <c r="A157" s="93" t="s">
        <v>43</v>
      </c>
      <c r="B157" s="82" t="str">
        <f>IF(Resource1_Name&lt;&gt;"",Resource1_Name&amp;"(s)","")</f>
        <v/>
      </c>
      <c r="C157" s="85"/>
      <c r="D157" s="85"/>
      <c r="E157" s="85"/>
      <c r="F157" s="85"/>
      <c r="G157" s="85"/>
      <c r="H157" s="85"/>
      <c r="I157" s="84">
        <f>IF(I26="x",'3 - Projects'!G6,0)+IF(I27="x",'3 - Projects'!G7)+IF(I28="x",'3 - Projects'!G8)+IF(I29="x",'3 - Projects'!G9)+IF(I30="x",'3 - Projects'!G10)</f>
        <v>0</v>
      </c>
      <c r="J157" s="85">
        <f>IF(J26="x",'3 - Projects'!G6,0)+IF(J27="x",'3 - Projects'!G7)+IF(J28="x",'3 - Projects'!G8)+IF(J29="x",'3 - Projects'!G9)+IF(J30="x",'3 - Projects'!G10)</f>
        <v>0</v>
      </c>
      <c r="K157" s="85">
        <f>IF(K26="x",'3 - Projects'!G6,0)+IF(K27="x",'3 - Projects'!G7)+IF(K28="x",'3 - Projects'!G8)+IF(K29="x",'3 - Projects'!G9)+IF(K30="x",'3 - Projects'!G10)</f>
        <v>0</v>
      </c>
      <c r="L157" s="85">
        <f>IF(L26="x",'3 - Projects'!G6,0)+IF(L27="x",'3 - Projects'!G7)+IF(L28="x",'3 - Projects'!G8)+IF(L29="x",'3 - Projects'!G9)+IF(L30="x",'3 - Projects'!G10)</f>
        <v>0</v>
      </c>
      <c r="M157" s="85">
        <f>IF(M26="x",'3 - Projects'!G6,0)+IF(M27="x",'3 - Projects'!G7)+IF(M28="x",'3 - Projects'!G8)+IF(M29="x",'3 - Projects'!G9)+IF(M30="x",'3 - Projects'!G10)</f>
        <v>0</v>
      </c>
      <c r="N157" s="85">
        <f>IF(N26="x",'3 - Projects'!G6,0)+IF(N27="x",'3 - Projects'!G7)+IF(N28="x",'3 - Projects'!G8)+IF(N29="x",'3 - Projects'!G9)+IF(N30="x",'3 - Projects'!G10)</f>
        <v>0</v>
      </c>
      <c r="O157" s="85">
        <f>IF(O26="x",'3 - Projects'!G6,0)+IF(O27="x",'3 - Projects'!G7)+IF(O28="x",'3 - Projects'!G8)+IF(O29="x",'3 - Projects'!G9)+IF(O30="x",'3 - Projects'!G10)</f>
        <v>0</v>
      </c>
      <c r="P157" s="85">
        <f>IF(P26="x",'3 - Projects'!G6,0)+IF(P27="x",'3 - Projects'!G7)+IF(P28="x",'3 - Projects'!G8)+IF(P29="x",'3 - Projects'!G9)+IF(P30="x",'3 - Projects'!G10)</f>
        <v>0</v>
      </c>
      <c r="Q157" s="85">
        <f>IF(Q26="x",'3 - Projects'!G6,0)+IF(Q27="x",'3 - Projects'!G7)+IF(Q28="x",'3 - Projects'!G8)+IF(Q29="x",'3 - Projects'!G9)+IF(Q30="x",'3 - Projects'!G10)</f>
        <v>0</v>
      </c>
      <c r="R157" s="85">
        <f>IF(R26="x",'3 - Projects'!G6,0)+IF(R27="x",'3 - Projects'!G7)+IF(R28="x",'3 - Projects'!G8)+IF(R29="x",'3 - Projects'!G9)+IF(R30="x",'3 - Projects'!G10)</f>
        <v>0</v>
      </c>
      <c r="S157" s="85">
        <f>IF(S26="x",'3 - Projects'!G6,0)+IF(S27="x",'3 - Projects'!G7)+IF(S28="x",'3 - Projects'!G8)+IF(S29="x",'3 - Projects'!G9)+IF(S30="x",'3 - Projects'!G10)</f>
        <v>0</v>
      </c>
      <c r="T157" s="85">
        <f>IF(T26="x",'3 - Projects'!G6,0)+IF(T27="x",'3 - Projects'!G7)+IF(T28="x",'3 - Projects'!G8)+IF(T29="x",'3 - Projects'!G9)+IF(T30="x",'3 - Projects'!G10)</f>
        <v>0</v>
      </c>
      <c r="U157" s="85">
        <f>IF(U26="x",'3 - Projects'!G6,0)+IF(U27="x",'3 - Projects'!G7)+IF(U28="x",'3 - Projects'!G8)+IF(U29="x",'3 - Projects'!G9)+IF(U30="x",'3 - Projects'!G10)</f>
        <v>0</v>
      </c>
      <c r="V157" s="85">
        <f>IF(V26="x",'3 - Projects'!G6,0)+IF(V27="x",'3 - Projects'!G7)+IF(V28="x",'3 - Projects'!G8)+IF(V29="x",'3 - Projects'!G9)+IF(V30="x",'3 - Projects'!G10)</f>
        <v>0</v>
      </c>
      <c r="W157" s="85">
        <f>IF(W26="x",'3 - Projects'!G6,0)+IF(W27="x",'3 - Projects'!G7)+IF(W28="x",'3 - Projects'!G8)+IF(W29="x",'3 - Projects'!G9)+IF(W30="x",'3 - Projects'!G10)</f>
        <v>0</v>
      </c>
      <c r="X157" s="85">
        <f>IF(X26="x",'3 - Projects'!G6,0)+IF(X27="x",'3 - Projects'!G7)+IF(X28="x",'3 - Projects'!G8)+IF(X29="x",'3 - Projects'!G9)+IF(X30="x",'3 - Projects'!G10)</f>
        <v>0</v>
      </c>
      <c r="Y157" s="85">
        <f>IF(Y26="x",'3 - Projects'!G6,0)+IF(Y27="x",'3 - Projects'!G7)+IF(Y28="x",'3 - Projects'!G8)+IF(Y29="x",'3 - Projects'!G9)+IF(Y30="x",'3 - Projects'!G10)</f>
        <v>0</v>
      </c>
      <c r="Z157" s="85">
        <f>IF(Z26="x",'3 - Projects'!G6,0)+IF(Z27="x",'3 - Projects'!G7)+IF(Z28="x",'3 - Projects'!G8)+IF(Z29="x",'3 - Projects'!G9)+IF(Z30="x",'3 - Projects'!G10)</f>
        <v>0</v>
      </c>
      <c r="AA157" s="85">
        <f>IF(AA26="x",'3 - Projects'!G6,0)+IF(AA27="x",'3 - Projects'!G7)+IF(AA28="x",'3 - Projects'!G8)+IF(AA29="x",'3 - Projects'!G9)+IF(AA30="x",'3 - Projects'!G10)</f>
        <v>0</v>
      </c>
      <c r="AB157" s="85">
        <f>IF(AB26="x",'3 - Projects'!G6,0)+IF(AB27="x",'3 - Projects'!G7)+IF(AB28="x",'3 - Projects'!G8)+IF(AB29="x",'3 - Projects'!G9)+IF(AB30="x",'3 - Projects'!G10)</f>
        <v>0</v>
      </c>
      <c r="AC157" s="85">
        <f>IF(AC26="x",'3 - Projects'!G6,0)+IF(AC27="x",'3 - Projects'!G7)+IF(AC28="x",'3 - Projects'!G8)+IF(AC29="x",'3 - Projects'!G9)+IF(AC30="x",'3 - Projects'!G10)</f>
        <v>0</v>
      </c>
      <c r="AD157" s="85">
        <f>IF(AD26="x",'3 - Projects'!G6,0)+IF(AD27="x",'3 - Projects'!G7)+IF(AD28="x",'3 - Projects'!G8)+IF(AD29="x",'3 - Projects'!G9)+IF(AD30="x",'3 - Projects'!G10)</f>
        <v>0</v>
      </c>
      <c r="AE157" s="85">
        <f>IF(AE26="x",'3 - Projects'!G6,0)+IF(AE27="x",'3 - Projects'!G7)+IF(AE28="x",'3 - Projects'!G8)+IF(AE29="x",'3 - Projects'!G9)+IF(AE30="x",'3 - Projects'!G10)</f>
        <v>0</v>
      </c>
      <c r="AF157" s="85">
        <f>IF(AF26="x",'3 - Projects'!G6,0)+IF(AF27="x",'3 - Projects'!G7)+IF(AF28="x",'3 - Projects'!G8)+IF(AF29="x",'3 - Projects'!G9)+IF(AF30="x",'3 - Projects'!G10)</f>
        <v>0</v>
      </c>
      <c r="AG157" s="85">
        <f>IF(AG26="x",'3 - Projects'!G6,0)+IF(AG27="x",'3 - Projects'!G7)+IF(AG28="x",'3 - Projects'!G8)+IF(AG29="x",'3 - Projects'!G9)+IF(AG30="x",'3 - Projects'!G10)</f>
        <v>0</v>
      </c>
      <c r="AH157" s="85">
        <f>IF(AH26="x",'3 - Projects'!G6,0)+IF(AH27="x",'3 - Projects'!G7)+IF(AH28="x",'3 - Projects'!G8)+IF(AH29="x",'3 - Projects'!G9)+IF(AH30="x",'3 - Projects'!G10)</f>
        <v>0</v>
      </c>
      <c r="AI157" s="85">
        <f>IF(AI26="x",'3 - Projects'!G6,0)+IF(AI27="x",'3 - Projects'!G7)+IF(AI28="x",'3 - Projects'!G8)+IF(AI29="x",'3 - Projects'!G9)+IF(AI30="x",'3 - Projects'!G10)</f>
        <v>0</v>
      </c>
      <c r="AJ157" s="85">
        <f>IF(AJ26="x",'3 - Projects'!G6,0)+IF(AJ27="x",'3 - Projects'!G7)+IF(AJ28="x",'3 - Projects'!G8)+IF(AJ29="x",'3 - Projects'!G9)+IF(AJ30="x",'3 - Projects'!G10)</f>
        <v>0</v>
      </c>
      <c r="AK157" s="85">
        <f>IF(AK26="x",'3 - Projects'!G6,0)+IF(AK27="x",'3 - Projects'!G7)+IF(AK28="x",'3 - Projects'!G8)+IF(AK29="x",'3 - Projects'!G9)+IF(AK30="x",'3 - Projects'!G10)</f>
        <v>0</v>
      </c>
      <c r="AL157" s="85">
        <f>IF(AL26="x",'3 - Projects'!G6,0)+IF(AL27="x",'3 - Projects'!G7)+IF(AL28="x",'3 - Projects'!G8)+IF(AL29="x",'3 - Projects'!G9)+IF(AL30="x",'3 - Projects'!G10)</f>
        <v>0</v>
      </c>
      <c r="AM157" s="85">
        <f>IF(AM26="x",'3 - Projects'!G6,0)+IF(AM27="x",'3 - Projects'!G7)+IF(AM28="x",'3 - Projects'!G8)+IF(AM29="x",'3 - Projects'!G9)+IF(AM30="x",'3 - Projects'!G10)</f>
        <v>0</v>
      </c>
      <c r="AN157" s="85">
        <f>IF(AN26="x",'3 - Projects'!G6,0)+IF(AN27="x",'3 - Projects'!G7)+IF(AN28="x",'3 - Projects'!G8)+IF(AN29="x",'3 - Projects'!G9)+IF(AN30="x",'3 - Projects'!G10)</f>
        <v>0</v>
      </c>
      <c r="AO157" s="85">
        <f>IF(AO26="x",'3 - Projects'!G6,0)+IF(AO27="x",'3 - Projects'!G7)+IF(AO28="x",'3 - Projects'!G8)+IF(AO29="x",'3 - Projects'!G9)+IF(AO30="x",'3 - Projects'!G10)</f>
        <v>0</v>
      </c>
      <c r="AP157" s="85">
        <f>IF(AP26="x",'3 - Projects'!G6,0)+IF(AP27="x",'3 - Projects'!G7)+IF(AP28="x",'3 - Projects'!G8)+IF(AP29="x",'3 - Projects'!G9)+IF(AP30="x",'3 - Projects'!G10)</f>
        <v>0</v>
      </c>
      <c r="AQ157" s="85">
        <f>IF(AQ26="x",'3 - Projects'!G6,0)+IF(AQ27="x",'3 - Projects'!G7)+IF(AQ28="x",'3 - Projects'!G8)+IF(AQ29="x",'3 - Projects'!G9)+IF(AQ30="x",'3 - Projects'!G10)</f>
        <v>0</v>
      </c>
      <c r="AR157" s="85">
        <f>IF(AR26="x",'3 - Projects'!G6,0)+IF(AR27="x",'3 - Projects'!G7)+IF(AR28="x",'3 - Projects'!G8)+IF(AR29="x",'3 - Projects'!G9)+IF(AR30="x",'3 - Projects'!G10)</f>
        <v>0</v>
      </c>
      <c r="AS157" s="85">
        <f>IF(AS26="x",'3 - Projects'!G6,0)+IF(AS27="x",'3 - Projects'!G7)+IF(AS28="x",'3 - Projects'!G8)+IF(AS29="x",'3 - Projects'!G9)+IF(AS30="x",'3 - Projects'!G10)</f>
        <v>0</v>
      </c>
      <c r="AT157" s="85">
        <f>IF(AT26="x",'3 - Projects'!G6,0)+IF(AT27="x",'3 - Projects'!G7)+IF(AT28="x",'3 - Projects'!G8)+IF(AT29="x",'3 - Projects'!G9)+IF(AT30="x",'3 - Projects'!G10)</f>
        <v>0</v>
      </c>
      <c r="AU157" s="85">
        <f>IF(AU26="x",'3 - Projects'!G6,0)+IF(AU27="x",'3 - Projects'!G7)+IF(AU28="x",'3 - Projects'!G8)+IF(AU29="x",'3 - Projects'!G9)+IF(AU30="x",'3 - Projects'!G10)</f>
        <v>0</v>
      </c>
      <c r="AV157" s="85">
        <f>IF(AV26="x",'3 - Projects'!G6,0)+IF(AV27="x",'3 - Projects'!G7)+IF(AV28="x",'3 - Projects'!G8)+IF(AV29="x",'3 - Projects'!G9)+IF(AV30="x",'3 - Projects'!G10)</f>
        <v>0</v>
      </c>
      <c r="AW157" s="85">
        <f>IF(AW26="x",'3 - Projects'!G6,0)+IF(AW27="x",'3 - Projects'!G7)+IF(AW28="x",'3 - Projects'!G8)+IF(AW29="x",'3 - Projects'!G9)+IF(AW30="x",'3 - Projects'!G10)</f>
        <v>0</v>
      </c>
      <c r="AX157" s="85">
        <f>IF(AX26="x",'3 - Projects'!G6,0)+IF(AX27="x",'3 - Projects'!G7)+IF(AX28="x",'3 - Projects'!G8)+IF(AX29="x",'3 - Projects'!G9)+IF(AX30="x",'3 - Projects'!G10)</f>
        <v>0</v>
      </c>
      <c r="AY157" s="85">
        <f>IF(AY26="x",'3 - Projects'!G6,0)+IF(AY27="x",'3 - Projects'!G7)+IF(AY28="x",'3 - Projects'!G8)+IF(AY29="x",'3 - Projects'!G9)+IF(AY30="x",'3 - Projects'!G10)</f>
        <v>0</v>
      </c>
      <c r="AZ157" s="85">
        <f>IF(AZ26="x",'3 - Projects'!G6,0)+IF(AZ27="x",'3 - Projects'!G7)+IF(AZ28="x",'3 - Projects'!G8)+IF(AZ29="x",'3 - Projects'!G9)+IF(AZ30="x",'3 - Projects'!G10)</f>
        <v>0</v>
      </c>
      <c r="BA157" s="85">
        <f>IF(BA26="x",'3 - Projects'!G6,0)+IF(BA27="x",'3 - Projects'!G7)+IF(BA28="x",'3 - Projects'!G8)+IF(BA29="x",'3 - Projects'!G9)+IF(BA30="x",'3 - Projects'!G10)</f>
        <v>0</v>
      </c>
      <c r="BB157" s="85">
        <f>IF(BB26="x",'3 - Projects'!G6,0)+IF(BB27="x",'3 - Projects'!G7)+IF(BB28="x",'3 - Projects'!G8)+IF(BB29="x",'3 - Projects'!G9)+IF(BB30="x",'3 - Projects'!G10)</f>
        <v>0</v>
      </c>
      <c r="BC157" s="85">
        <f>IF(BC26="x",'3 - Projects'!G6,0)+IF(BC27="x",'3 - Projects'!G7)+IF(BC28="x",'3 - Projects'!G8)+IF(BC29="x",'3 - Projects'!G9)+IF(BC30="x",'3 - Projects'!G10)</f>
        <v>0</v>
      </c>
      <c r="BD157" s="85">
        <f>IF(BD26="x",'3 - Projects'!G6,0)+IF(BD27="x",'3 - Projects'!G7)+IF(BD28="x",'3 - Projects'!G8)+IF(BD29="x",'3 - Projects'!G9)+IF(BD30="x",'3 - Projects'!G10)</f>
        <v>0</v>
      </c>
      <c r="BE157" s="85">
        <f>IF(BE26="x",'3 - Projects'!G6,0)+IF(BE27="x",'3 - Projects'!G7)+IF(BE28="x",'3 - Projects'!G8)+IF(BE29="x",'3 - Projects'!G9)+IF(BE30="x",'3 - Projects'!G10)</f>
        <v>0</v>
      </c>
      <c r="BF157" s="85">
        <f>IF(BF26="x",'3 - Projects'!G6,0)+IF(BF27="x",'3 - Projects'!G7)+IF(BF28="x",'3 - Projects'!G8)+IF(BF29="x",'3 - Projects'!G9)+IF(BF30="x",'3 - Projects'!G10)</f>
        <v>0</v>
      </c>
      <c r="BG157" s="85">
        <f>IF(BG26="x",'3 - Projects'!G6,0)+IF(BG27="x",'3 - Projects'!G7)+IF(BG28="x",'3 - Projects'!G8)+IF(BG29="x",'3 - Projects'!G9)+IF(BG30="x",'3 - Projects'!G10)</f>
        <v>0</v>
      </c>
      <c r="BH157" s="86">
        <f>IF(BH26="x",'3 - Projects'!G6,0)+IF(BH27="x",'3 - Projects'!G7)+IF(BH28="x",'3 - Projects'!G8)+IF(BH29="x",'3 - Projects'!G9)+IF(BH30="x",'3 - Projects'!G10)</f>
        <v>0</v>
      </c>
    </row>
    <row r="158" spans="1:60">
      <c r="A158" s="84"/>
      <c r="B158" s="85" t="str">
        <f>IF(Resource2_Name&lt;&gt;"",Resource2_Name&amp;"(s)","")</f>
        <v/>
      </c>
      <c r="C158" s="85"/>
      <c r="D158" s="85"/>
      <c r="E158" s="85"/>
      <c r="F158" s="85"/>
      <c r="G158" s="85"/>
      <c r="H158" s="85"/>
      <c r="I158" s="84">
        <f>IF(I26="x",'3 - Projects'!H6,0)+IF(I27="x",'3 - Projects'!H7)+IF(I28="x",'3 - Projects'!H8)+IF(I30="x",'3 - Projects'!H9)+IF(I29="x",'3 - Projects'!H10)</f>
        <v>0</v>
      </c>
      <c r="J158" s="85">
        <f>IF(J26="x",'3 - Projects'!H6,0)+IF(J27="x",'3 - Projects'!H7)+IF(J28="x",'3 - Projects'!H8)+IF(J30="x",'3 - Projects'!H9)+IF(J29="x",'3 - Projects'!H10)</f>
        <v>0</v>
      </c>
      <c r="K158" s="85">
        <f>IF(K26="x",'3 - Projects'!H6,0)+IF(K27="x",'3 - Projects'!H7)+IF(K28="x",'3 - Projects'!H8)+IF(K30="x",'3 - Projects'!H9)+IF(K29="x",'3 - Projects'!H10)</f>
        <v>0</v>
      </c>
      <c r="L158" s="85">
        <f>IF(L26="x",'3 - Projects'!H6,0)+IF(L27="x",'3 - Projects'!H7)+IF(L28="x",'3 - Projects'!H8)+IF(L30="x",'3 - Projects'!H9)+IF(L29="x",'3 - Projects'!H10)</f>
        <v>0</v>
      </c>
      <c r="M158" s="85">
        <f>IF(M26="x",'3 - Projects'!H6,0)+IF(M27="x",'3 - Projects'!H7)+IF(M28="x",'3 - Projects'!H8)+IF(M30="x",'3 - Projects'!H9)+IF(M29="x",'3 - Projects'!H10)</f>
        <v>0</v>
      </c>
      <c r="N158" s="85">
        <f>IF(N26="x",'3 - Projects'!H6,0)+IF(N27="x",'3 - Projects'!H7)+IF(N28="x",'3 - Projects'!H8)+IF(N30="x",'3 - Projects'!H9)+IF(N29="x",'3 - Projects'!H10)</f>
        <v>0</v>
      </c>
      <c r="O158" s="85">
        <f>IF(O26="x",'3 - Projects'!H6,0)+IF(O27="x",'3 - Projects'!H7)+IF(O28="x",'3 - Projects'!H8)+IF(O30="x",'3 - Projects'!H9)+IF(O29="x",'3 - Projects'!H10)</f>
        <v>0</v>
      </c>
      <c r="P158" s="85">
        <f>IF(P26="x",'3 - Projects'!H6,0)+IF(P27="x",'3 - Projects'!H7)+IF(P28="x",'3 - Projects'!H8)+IF(P30="x",'3 - Projects'!H9)+IF(P29="x",'3 - Projects'!H10)</f>
        <v>0</v>
      </c>
      <c r="Q158" s="85">
        <f>IF(Q26="x",'3 - Projects'!H6,0)+IF(Q27="x",'3 - Projects'!H7)+IF(Q28="x",'3 - Projects'!H8)+IF(Q30="x",'3 - Projects'!H9)+IF(Q29="x",'3 - Projects'!H10)</f>
        <v>0</v>
      </c>
      <c r="R158" s="85">
        <f>IF(R26="x",'3 - Projects'!H6,0)+IF(R27="x",'3 - Projects'!H7)+IF(R28="x",'3 - Projects'!H8)+IF(R30="x",'3 - Projects'!H9)+IF(R29="x",'3 - Projects'!H10)</f>
        <v>0</v>
      </c>
      <c r="S158" s="85">
        <f>IF(S26="x",'3 - Projects'!H6,0)+IF(S27="x",'3 - Projects'!H7)+IF(S28="x",'3 - Projects'!H8)+IF(S30="x",'3 - Projects'!H9)+IF(S29="x",'3 - Projects'!H10)</f>
        <v>0</v>
      </c>
      <c r="T158" s="85">
        <f>IF(T26="x",'3 - Projects'!H6,0)+IF(T27="x",'3 - Projects'!H7)+IF(T28="x",'3 - Projects'!H8)+IF(T30="x",'3 - Projects'!H9)+IF(T29="x",'3 - Projects'!H10)</f>
        <v>0</v>
      </c>
      <c r="U158" s="85">
        <f>IF(U26="x",'3 - Projects'!H6,0)+IF(U27="x",'3 - Projects'!H7)+IF(U28="x",'3 - Projects'!H8)+IF(U30="x",'3 - Projects'!H9)+IF(U29="x",'3 - Projects'!H10)</f>
        <v>0</v>
      </c>
      <c r="V158" s="85">
        <f>IF(V26="x",'3 - Projects'!H6,0)+IF(V27="x",'3 - Projects'!H7)+IF(V28="x",'3 - Projects'!H8)+IF(V30="x",'3 - Projects'!H9)+IF(V29="x",'3 - Projects'!H10)</f>
        <v>0</v>
      </c>
      <c r="W158" s="85">
        <f>IF(W26="x",'3 - Projects'!H6,0)+IF(W27="x",'3 - Projects'!H7)+IF(W28="x",'3 - Projects'!H8)+IF(W30="x",'3 - Projects'!H9)+IF(W29="x",'3 - Projects'!H10)</f>
        <v>0</v>
      </c>
      <c r="X158" s="85">
        <f>IF(X26="x",'3 - Projects'!H6,0)+IF(X27="x",'3 - Projects'!H7)+IF(X28="x",'3 - Projects'!H8)+IF(X30="x",'3 - Projects'!H9)+IF(X29="x",'3 - Projects'!H10)</f>
        <v>0</v>
      </c>
      <c r="Y158" s="85">
        <f>IF(Y26="x",'3 - Projects'!H6,0)+IF(Y27="x",'3 - Projects'!H7)+IF(Y28="x",'3 - Projects'!H8)+IF(Y30="x",'3 - Projects'!H9)+IF(Y29="x",'3 - Projects'!H10)</f>
        <v>0</v>
      </c>
      <c r="Z158" s="85">
        <f>IF(Z26="x",'3 - Projects'!H6,0)+IF(Z27="x",'3 - Projects'!H7)+IF(Z28="x",'3 - Projects'!H8)+IF(Z30="x",'3 - Projects'!H9)+IF(Z29="x",'3 - Projects'!H10)</f>
        <v>0</v>
      </c>
      <c r="AA158" s="85">
        <f>IF(AA26="x",'3 - Projects'!H6,0)+IF(AA27="x",'3 - Projects'!H7)+IF(AA28="x",'3 - Projects'!H8)+IF(AA30="x",'3 - Projects'!H9)+IF(AA29="x",'3 - Projects'!H10)</f>
        <v>0</v>
      </c>
      <c r="AB158" s="85">
        <f>IF(AB26="x",'3 - Projects'!H6,0)+IF(AB27="x",'3 - Projects'!H7)+IF(AB28="x",'3 - Projects'!H8)+IF(AB30="x",'3 - Projects'!H9)+IF(AB29="x",'3 - Projects'!H10)</f>
        <v>0</v>
      </c>
      <c r="AC158" s="85">
        <f>IF(AC26="x",'3 - Projects'!H6,0)+IF(AC27="x",'3 - Projects'!H7)+IF(AC28="x",'3 - Projects'!H8)+IF(AC30="x",'3 - Projects'!H9)+IF(AC29="x",'3 - Projects'!H10)</f>
        <v>0</v>
      </c>
      <c r="AD158" s="85">
        <f>IF(AD26="x",'3 - Projects'!H6,0)+IF(AD27="x",'3 - Projects'!H7)+IF(AD28="x",'3 - Projects'!H8)+IF(AD30="x",'3 - Projects'!H9)+IF(AD29="x",'3 - Projects'!H10)</f>
        <v>0</v>
      </c>
      <c r="AE158" s="85">
        <f>IF(AE26="x",'3 - Projects'!H6,0)+IF(AE27="x",'3 - Projects'!H7)+IF(AE28="x",'3 - Projects'!H8)+IF(AE30="x",'3 - Projects'!H9)+IF(AE29="x",'3 - Projects'!H10)</f>
        <v>0</v>
      </c>
      <c r="AF158" s="85">
        <f>IF(AF26="x",'3 - Projects'!H6,0)+IF(AF27="x",'3 - Projects'!H7)+IF(AF28="x",'3 - Projects'!H8)+IF(AF30="x",'3 - Projects'!H9)+IF(AF29="x",'3 - Projects'!H10)</f>
        <v>0</v>
      </c>
      <c r="AG158" s="85">
        <f>IF(AG26="x",'3 - Projects'!H6,0)+IF(AG27="x",'3 - Projects'!H7)+IF(AG28="x",'3 - Projects'!H8)+IF(AG30="x",'3 - Projects'!H9)+IF(AG29="x",'3 - Projects'!H10)</f>
        <v>0</v>
      </c>
      <c r="AH158" s="85">
        <f>IF(AH26="x",'3 - Projects'!H6,0)+IF(AH27="x",'3 - Projects'!H7)+IF(AH28="x",'3 - Projects'!H8)+IF(AH30="x",'3 - Projects'!H9)+IF(AH29="x",'3 - Projects'!H10)</f>
        <v>0</v>
      </c>
      <c r="AI158" s="85">
        <f>IF(AI26="x",'3 - Projects'!H6,0)+IF(AI27="x",'3 - Projects'!H7)+IF(AI28="x",'3 - Projects'!H8)+IF(AI30="x",'3 - Projects'!H9)+IF(AI29="x",'3 - Projects'!H10)</f>
        <v>0</v>
      </c>
      <c r="AJ158" s="85">
        <f>IF(AJ26="x",'3 - Projects'!H6,0)+IF(AJ27="x",'3 - Projects'!H7)+IF(AJ28="x",'3 - Projects'!H8)+IF(AJ30="x",'3 - Projects'!H9)+IF(AJ29="x",'3 - Projects'!H10)</f>
        <v>0</v>
      </c>
      <c r="AK158" s="85">
        <f>IF(AK26="x",'3 - Projects'!H6,0)+IF(AK27="x",'3 - Projects'!H7)+IF(AK28="x",'3 - Projects'!H8)+IF(AK30="x",'3 - Projects'!H9)+IF(AK29="x",'3 - Projects'!H10)</f>
        <v>0</v>
      </c>
      <c r="AL158" s="85">
        <f>IF(AL26="x",'3 - Projects'!H6,0)+IF(AL27="x",'3 - Projects'!H7)+IF(AL28="x",'3 - Projects'!H8)+IF(AL30="x",'3 - Projects'!H9)+IF(AL29="x",'3 - Projects'!H10)</f>
        <v>0</v>
      </c>
      <c r="AM158" s="85">
        <f>IF(AM26="x",'3 - Projects'!H6,0)+IF(AM27="x",'3 - Projects'!H7)+IF(AM28="x",'3 - Projects'!H8)+IF(AM30="x",'3 - Projects'!H9)+IF(AM29="x",'3 - Projects'!H10)</f>
        <v>0</v>
      </c>
      <c r="AN158" s="85">
        <f>IF(AN26="x",'3 - Projects'!H6,0)+IF(AN27="x",'3 - Projects'!H7)+IF(AN28="x",'3 - Projects'!H8)+IF(AN30="x",'3 - Projects'!H9)+IF(AN29="x",'3 - Projects'!H10)</f>
        <v>0</v>
      </c>
      <c r="AO158" s="85">
        <f>IF(AO26="x",'3 - Projects'!H6,0)+IF(AO27="x",'3 - Projects'!H7)+IF(AO28="x",'3 - Projects'!H8)+IF(AO30="x",'3 - Projects'!H9)+IF(AO29="x",'3 - Projects'!H10)</f>
        <v>0</v>
      </c>
      <c r="AP158" s="85">
        <f>IF(AP26="x",'3 - Projects'!H6,0)+IF(AP27="x",'3 - Projects'!H7)+IF(AP28="x",'3 - Projects'!H8)+IF(AP30="x",'3 - Projects'!H9)+IF(AP29="x",'3 - Projects'!H10)</f>
        <v>0</v>
      </c>
      <c r="AQ158" s="85">
        <f>IF(AQ26="x",'3 - Projects'!H6,0)+IF(AQ27="x",'3 - Projects'!H7)+IF(AQ28="x",'3 - Projects'!H8)+IF(AQ30="x",'3 - Projects'!H9)+IF(AQ29="x",'3 - Projects'!H10)</f>
        <v>0</v>
      </c>
      <c r="AR158" s="85">
        <f>IF(AR26="x",'3 - Projects'!H6,0)+IF(AR27="x",'3 - Projects'!H7)+IF(AR28="x",'3 - Projects'!H8)+IF(AR30="x",'3 - Projects'!H9)+IF(AR29="x",'3 - Projects'!H10)</f>
        <v>0</v>
      </c>
      <c r="AS158" s="85">
        <f>IF(AS26="x",'3 - Projects'!H6,0)+IF(AS27="x",'3 - Projects'!H7)+IF(AS28="x",'3 - Projects'!H8)+IF(AS30="x",'3 - Projects'!H9)+IF(AS29="x",'3 - Projects'!H10)</f>
        <v>0</v>
      </c>
      <c r="AT158" s="85">
        <f>IF(AT26="x",'3 - Projects'!H6,0)+IF(AT27="x",'3 - Projects'!H7)+IF(AT28="x",'3 - Projects'!H8)+IF(AT30="x",'3 - Projects'!H9)+IF(AT29="x",'3 - Projects'!H10)</f>
        <v>0</v>
      </c>
      <c r="AU158" s="85">
        <f>IF(AU26="x",'3 - Projects'!H6,0)+IF(AU27="x",'3 - Projects'!H7)+IF(AU28="x",'3 - Projects'!H8)+IF(AU30="x",'3 - Projects'!H9)+IF(AU29="x",'3 - Projects'!H10)</f>
        <v>0</v>
      </c>
      <c r="AV158" s="85">
        <f>IF(AV26="x",'3 - Projects'!H6,0)+IF(AV27="x",'3 - Projects'!H7)+IF(AV28="x",'3 - Projects'!H8)+IF(AV30="x",'3 - Projects'!H9)+IF(AV29="x",'3 - Projects'!H10)</f>
        <v>0</v>
      </c>
      <c r="AW158" s="85">
        <f>IF(AW26="x",'3 - Projects'!H6,0)+IF(AW27="x",'3 - Projects'!H7)+IF(AW28="x",'3 - Projects'!H8)+IF(AW30="x",'3 - Projects'!H9)+IF(AW29="x",'3 - Projects'!H10)</f>
        <v>0</v>
      </c>
      <c r="AX158" s="85">
        <f>IF(AX26="x",'3 - Projects'!H6,0)+IF(AX27="x",'3 - Projects'!H7)+IF(AX28="x",'3 - Projects'!H8)+IF(AX30="x",'3 - Projects'!H9)+IF(AX29="x",'3 - Projects'!H10)</f>
        <v>0</v>
      </c>
      <c r="AY158" s="85">
        <f>IF(AY26="x",'3 - Projects'!H6,0)+IF(AY27="x",'3 - Projects'!H7)+IF(AY28="x",'3 - Projects'!H8)+IF(AY30="x",'3 - Projects'!H9)+IF(AY29="x",'3 - Projects'!H10)</f>
        <v>0</v>
      </c>
      <c r="AZ158" s="85">
        <f>IF(AZ26="x",'3 - Projects'!H6,0)+IF(AZ27="x",'3 - Projects'!H7)+IF(AZ28="x",'3 - Projects'!H8)+IF(AZ30="x",'3 - Projects'!H9)+IF(AZ29="x",'3 - Projects'!H10)</f>
        <v>0</v>
      </c>
      <c r="BA158" s="85">
        <f>IF(BA26="x",'3 - Projects'!H6,0)+IF(BA27="x",'3 - Projects'!H7)+IF(BA28="x",'3 - Projects'!H8)+IF(BA30="x",'3 - Projects'!H9)+IF(BA29="x",'3 - Projects'!H10)</f>
        <v>0</v>
      </c>
      <c r="BB158" s="85">
        <f>IF(BB26="x",'3 - Projects'!H6,0)+IF(BB27="x",'3 - Projects'!H7)+IF(BB28="x",'3 - Projects'!H8)+IF(BB30="x",'3 - Projects'!H9)+IF(BB29="x",'3 - Projects'!H10)</f>
        <v>0</v>
      </c>
      <c r="BC158" s="85">
        <f>IF(BC26="x",'3 - Projects'!H6,0)+IF(BC27="x",'3 - Projects'!H7)+IF(BC28="x",'3 - Projects'!H8)+IF(BC30="x",'3 - Projects'!H9)+IF(BC29="x",'3 - Projects'!H10)</f>
        <v>0</v>
      </c>
      <c r="BD158" s="85">
        <f>IF(BD26="x",'3 - Projects'!H6,0)+IF(BD27="x",'3 - Projects'!H7)+IF(BD28="x",'3 - Projects'!H8)+IF(BD30="x",'3 - Projects'!H9)+IF(BD29="x",'3 - Projects'!H10)</f>
        <v>0</v>
      </c>
      <c r="BE158" s="85">
        <f>IF(BE26="x",'3 - Projects'!H6,0)+IF(BE27="x",'3 - Projects'!H7)+IF(BE28="x",'3 - Projects'!H8)+IF(BE30="x",'3 - Projects'!H9)+IF(BE29="x",'3 - Projects'!H10)</f>
        <v>0</v>
      </c>
      <c r="BF158" s="85">
        <f>IF(BF26="x",'3 - Projects'!H6,0)+IF(BF27="x",'3 - Projects'!H7)+IF(BF28="x",'3 - Projects'!H8)+IF(BF30="x",'3 - Projects'!H9)+IF(BF29="x",'3 - Projects'!H10)</f>
        <v>0</v>
      </c>
      <c r="BG158" s="85">
        <f>IF(BG26="x",'3 - Projects'!H6,0)+IF(BG27="x",'3 - Projects'!H7)+IF(BG28="x",'3 - Projects'!H8)+IF(BG30="x",'3 - Projects'!H9)+IF(BG29="x",'3 - Projects'!H10)</f>
        <v>0</v>
      </c>
      <c r="BH158" s="86">
        <f>IF(BH26="x",'3 - Projects'!H6,0)+IF(BH27="x",'3 - Projects'!H7)+IF(BH28="x",'3 - Projects'!H8)+IF(BH30="x",'3 - Projects'!H9)+IF(BH29="x",'3 - Projects'!H10)</f>
        <v>0</v>
      </c>
    </row>
    <row r="159" spans="1:60">
      <c r="A159" s="84"/>
      <c r="B159" s="85" t="str">
        <f>IF(Resource3_Name&lt;&gt;"",Resource3_Name&amp;"(s)","")</f>
        <v/>
      </c>
      <c r="C159" s="85"/>
      <c r="D159" s="85"/>
      <c r="E159" s="85"/>
      <c r="F159" s="85"/>
      <c r="G159" s="85"/>
      <c r="H159" s="85"/>
      <c r="I159" s="84">
        <f>IF(I26="x",'3 - Projects'!I6,0)+IF(I27="x",'3 - Projects'!I7)+IF(I28="x",'3 - Projects'!I8)+IF(I29="x",'3 - Projects'!I9)+IF(I30="x",'3 - Projects'!I10)</f>
        <v>0</v>
      </c>
      <c r="J159" s="85">
        <f>IF(J26="x",'3 - Projects'!I6,0)+IF(J27="x",'3 - Projects'!I7)+IF(J28="x",'3 - Projects'!I8)+IF(J29="x",'3 - Projects'!I9)+IF(J30="x",'3 - Projects'!I10)</f>
        <v>0</v>
      </c>
      <c r="K159" s="85">
        <f>IF(K26="x",'3 - Projects'!I6,0)+IF(K27="x",'3 - Projects'!I7)+IF(K28="x",'3 - Projects'!I8)+IF(K29="x",'3 - Projects'!I9)+IF(K30="x",'3 - Projects'!I10)</f>
        <v>0</v>
      </c>
      <c r="L159" s="85">
        <f>IF(L26="x",'3 - Projects'!I6,0)+IF(L27="x",'3 - Projects'!I7)+IF(L28="x",'3 - Projects'!I8)+IF(L29="x",'3 - Projects'!I9)+IF(L30="x",'3 - Projects'!I10)</f>
        <v>0</v>
      </c>
      <c r="M159" s="85">
        <f>IF(M26="x",'3 - Projects'!I6,0)+IF(M27="x",'3 - Projects'!I7)+IF(M28="x",'3 - Projects'!I8)+IF(M29="x",'3 - Projects'!I9)+IF(M30="x",'3 - Projects'!I10)</f>
        <v>0</v>
      </c>
      <c r="N159" s="85">
        <f>IF(N26="x",'3 - Projects'!I6,0)+IF(N27="x",'3 - Projects'!I7)+IF(N28="x",'3 - Projects'!I8)+IF(N29="x",'3 - Projects'!I9)+IF(N30="x",'3 - Projects'!I10)</f>
        <v>0</v>
      </c>
      <c r="O159" s="85">
        <f>IF(O26="x",'3 - Projects'!I6,0)+IF(O27="x",'3 - Projects'!I7)+IF(O28="x",'3 - Projects'!I8)+IF(O29="x",'3 - Projects'!I9)+IF(O30="x",'3 - Projects'!I10)</f>
        <v>0</v>
      </c>
      <c r="P159" s="85">
        <f>IF(P26="x",'3 - Projects'!I6,0)+IF(P27="x",'3 - Projects'!I7)+IF(P28="x",'3 - Projects'!I8)+IF(P29="x",'3 - Projects'!I9)+IF(P30="x",'3 - Projects'!I10)</f>
        <v>0</v>
      </c>
      <c r="Q159" s="85">
        <f>IF(Q26="x",'3 - Projects'!I6,0)+IF(Q27="x",'3 - Projects'!I7)+IF(Q28="x",'3 - Projects'!I8)+IF(Q29="x",'3 - Projects'!I9)+IF(Q30="x",'3 - Projects'!I10)</f>
        <v>0</v>
      </c>
      <c r="R159" s="85">
        <f>IF(R26="x",'3 - Projects'!I6,0)+IF(R27="x",'3 - Projects'!I7)+IF(R28="x",'3 - Projects'!I8)+IF(R29="x",'3 - Projects'!I9)+IF(R30="x",'3 - Projects'!I10)</f>
        <v>0</v>
      </c>
      <c r="S159" s="85">
        <f>IF(S26="x",'3 - Projects'!I6,0)+IF(S27="x",'3 - Projects'!I7)+IF(S28="x",'3 - Projects'!I8)+IF(S29="x",'3 - Projects'!I9)+IF(S30="x",'3 - Projects'!I10)</f>
        <v>0</v>
      </c>
      <c r="T159" s="85">
        <f>IF(T26="x",'3 - Projects'!I6,0)+IF(T27="x",'3 - Projects'!I7)+IF(T28="x",'3 - Projects'!I8)+IF(T29="x",'3 - Projects'!I9)+IF(T30="x",'3 - Projects'!I10)</f>
        <v>0</v>
      </c>
      <c r="U159" s="85">
        <f>IF(U26="x",'3 - Projects'!I6,0)+IF(U27="x",'3 - Projects'!I7)+IF(U28="x",'3 - Projects'!I8)+IF(U29="x",'3 - Projects'!I9)+IF(U30="x",'3 - Projects'!I10)</f>
        <v>0</v>
      </c>
      <c r="V159" s="85">
        <f>IF(V26="x",'3 - Projects'!I6,0)+IF(V27="x",'3 - Projects'!I7)+IF(V28="x",'3 - Projects'!I8)+IF(V29="x",'3 - Projects'!I9)+IF(V30="x",'3 - Projects'!I10)</f>
        <v>0</v>
      </c>
      <c r="W159" s="85">
        <f>IF(W26="x",'3 - Projects'!I6,0)+IF(W27="x",'3 - Projects'!I7)+IF(W28="x",'3 - Projects'!I8)+IF(W29="x",'3 - Projects'!I9)+IF(W30="x",'3 - Projects'!I10)</f>
        <v>0</v>
      </c>
      <c r="X159" s="85">
        <f>IF(X26="x",'3 - Projects'!I6,0)+IF(X27="x",'3 - Projects'!I7)+IF(X28="x",'3 - Projects'!I8)+IF(X29="x",'3 - Projects'!I9)+IF(X30="x",'3 - Projects'!I10)</f>
        <v>0</v>
      </c>
      <c r="Y159" s="85">
        <f>IF(Y26="x",'3 - Projects'!I6,0)+IF(Y27="x",'3 - Projects'!I7)+IF(Y28="x",'3 - Projects'!I8)+IF(Y29="x",'3 - Projects'!I9)+IF(Y30="x",'3 - Projects'!I10)</f>
        <v>0</v>
      </c>
      <c r="Z159" s="85">
        <f>IF(Z26="x",'3 - Projects'!I6,0)+IF(Z27="x",'3 - Projects'!I7)+IF(Z28="x",'3 - Projects'!I8)+IF(Z29="x",'3 - Projects'!I9)+IF(Z30="x",'3 - Projects'!I10)</f>
        <v>0</v>
      </c>
      <c r="AA159" s="85">
        <f>IF(AA26="x",'3 - Projects'!I6,0)+IF(AA27="x",'3 - Projects'!I7)+IF(AA28="x",'3 - Projects'!I8)+IF(AA29="x",'3 - Projects'!I9)+IF(AA30="x",'3 - Projects'!I10)</f>
        <v>0</v>
      </c>
      <c r="AB159" s="85">
        <f>IF(AB26="x",'3 - Projects'!I6,0)+IF(AB27="x",'3 - Projects'!I7)+IF(AB28="x",'3 - Projects'!I8)+IF(AB29="x",'3 - Projects'!I9)+IF(AB30="x",'3 - Projects'!I10)</f>
        <v>0</v>
      </c>
      <c r="AC159" s="85">
        <f>IF(AC26="x",'3 - Projects'!I6,0)+IF(AC27="x",'3 - Projects'!I7)+IF(AC28="x",'3 - Projects'!I8)+IF(AC29="x",'3 - Projects'!I9)+IF(AC30="x",'3 - Projects'!I10)</f>
        <v>0</v>
      </c>
      <c r="AD159" s="85">
        <f>IF(AD26="x",'3 - Projects'!I6,0)+IF(AD27="x",'3 - Projects'!I7)+IF(AD28="x",'3 - Projects'!I8)+IF(AD29="x",'3 - Projects'!I9)+IF(AD30="x",'3 - Projects'!I10)</f>
        <v>0</v>
      </c>
      <c r="AE159" s="85">
        <f>IF(AE26="x",'3 - Projects'!I6,0)+IF(AE27="x",'3 - Projects'!I7)+IF(AE28="x",'3 - Projects'!I8)+IF(AE29="x",'3 - Projects'!I9)+IF(AE30="x",'3 - Projects'!I10)</f>
        <v>0</v>
      </c>
      <c r="AF159" s="85">
        <f>IF(AF26="x",'3 - Projects'!I6,0)+IF(AF27="x",'3 - Projects'!I7)+IF(AF28="x",'3 - Projects'!I8)+IF(AF29="x",'3 - Projects'!I9)+IF(AF30="x",'3 - Projects'!I10)</f>
        <v>0</v>
      </c>
      <c r="AG159" s="85">
        <f>IF(AG26="x",'3 - Projects'!I6,0)+IF(AG27="x",'3 - Projects'!I7)+IF(AG28="x",'3 - Projects'!I8)+IF(AG29="x",'3 - Projects'!I9)+IF(AG30="x",'3 - Projects'!I10)</f>
        <v>0</v>
      </c>
      <c r="AH159" s="85">
        <f>IF(AH26="x",'3 - Projects'!I6,0)+IF(AH27="x",'3 - Projects'!I7)+IF(AH28="x",'3 - Projects'!I8)+IF(AH29="x",'3 - Projects'!I9)+IF(AH30="x",'3 - Projects'!I10)</f>
        <v>0</v>
      </c>
      <c r="AI159" s="85">
        <f>IF(AI26="x",'3 - Projects'!I6,0)+IF(AI27="x",'3 - Projects'!I7)+IF(AI28="x",'3 - Projects'!I8)+IF(AI29="x",'3 - Projects'!I9)+IF(AI30="x",'3 - Projects'!I10)</f>
        <v>0</v>
      </c>
      <c r="AJ159" s="85">
        <f>IF(AJ26="x",'3 - Projects'!I6,0)+IF(AJ27="x",'3 - Projects'!I7)+IF(AJ28="x",'3 - Projects'!I8)+IF(AJ29="x",'3 - Projects'!I9)+IF(AJ30="x",'3 - Projects'!I10)</f>
        <v>0</v>
      </c>
      <c r="AK159" s="85">
        <f>IF(AK26="x",'3 - Projects'!I6,0)+IF(AK27="x",'3 - Projects'!I7)+IF(AK28="x",'3 - Projects'!I8)+IF(AK29="x",'3 - Projects'!I9)+IF(AK30="x",'3 - Projects'!I10)</f>
        <v>0</v>
      </c>
      <c r="AL159" s="85">
        <f>IF(AL26="x",'3 - Projects'!I6,0)+IF(AL27="x",'3 - Projects'!I7)+IF(AL28="x",'3 - Projects'!I8)+IF(AL29="x",'3 - Projects'!I9)+IF(AL30="x",'3 - Projects'!I10)</f>
        <v>0</v>
      </c>
      <c r="AM159" s="85">
        <f>IF(AM26="x",'3 - Projects'!I6,0)+IF(AM27="x",'3 - Projects'!I7)+IF(AM28="x",'3 - Projects'!I8)+IF(AM29="x",'3 - Projects'!I9)+IF(AM30="x",'3 - Projects'!I10)</f>
        <v>0</v>
      </c>
      <c r="AN159" s="85">
        <f>IF(AN26="x",'3 - Projects'!I6,0)+IF(AN27="x",'3 - Projects'!I7)+IF(AN28="x",'3 - Projects'!I8)+IF(AN29="x",'3 - Projects'!I9)+IF(AN30="x",'3 - Projects'!I10)</f>
        <v>0</v>
      </c>
      <c r="AO159" s="85">
        <f>IF(AO26="x",'3 - Projects'!I6,0)+IF(AO27="x",'3 - Projects'!I7)+IF(AO28="x",'3 - Projects'!I8)+IF(AO29="x",'3 - Projects'!I9)+IF(AO30="x",'3 - Projects'!I10)</f>
        <v>0</v>
      </c>
      <c r="AP159" s="85">
        <f>IF(AP26="x",'3 - Projects'!I6,0)+IF(AP27="x",'3 - Projects'!I7)+IF(AP28="x",'3 - Projects'!I8)+IF(AP29="x",'3 - Projects'!I9)+IF(AP30="x",'3 - Projects'!I10)</f>
        <v>0</v>
      </c>
      <c r="AQ159" s="85">
        <f>IF(AQ26="x",'3 - Projects'!I6,0)+IF(AQ27="x",'3 - Projects'!I7)+IF(AQ28="x",'3 - Projects'!I8)+IF(AQ29="x",'3 - Projects'!I9)+IF(AQ30="x",'3 - Projects'!I10)</f>
        <v>0</v>
      </c>
      <c r="AR159" s="85">
        <f>IF(AR26="x",'3 - Projects'!I6,0)+IF(AR27="x",'3 - Projects'!I7)+IF(AR28="x",'3 - Projects'!I8)+IF(AR29="x",'3 - Projects'!I9)+IF(AR30="x",'3 - Projects'!I10)</f>
        <v>0</v>
      </c>
      <c r="AS159" s="85">
        <f>IF(AS26="x",'3 - Projects'!I6,0)+IF(AS27="x",'3 - Projects'!I7)+IF(AS28="x",'3 - Projects'!I8)+IF(AS29="x",'3 - Projects'!I9)+IF(AS30="x",'3 - Projects'!I10)</f>
        <v>0</v>
      </c>
      <c r="AT159" s="85">
        <f>IF(AT26="x",'3 - Projects'!I6,0)+IF(AT27="x",'3 - Projects'!I7)+IF(AT28="x",'3 - Projects'!I8)+IF(AT29="x",'3 - Projects'!I9)+IF(AT30="x",'3 - Projects'!I10)</f>
        <v>0</v>
      </c>
      <c r="AU159" s="85">
        <f>IF(AU26="x",'3 - Projects'!I6,0)+IF(AU27="x",'3 - Projects'!I7)+IF(AU28="x",'3 - Projects'!I8)+IF(AU29="x",'3 - Projects'!I9)+IF(AU30="x",'3 - Projects'!I10)</f>
        <v>0</v>
      </c>
      <c r="AV159" s="85">
        <f>IF(AV26="x",'3 - Projects'!I6,0)+IF(AV27="x",'3 - Projects'!I7)+IF(AV28="x",'3 - Projects'!I8)+IF(AV29="x",'3 - Projects'!I9)+IF(AV30="x",'3 - Projects'!I10)</f>
        <v>0</v>
      </c>
      <c r="AW159" s="85">
        <f>IF(AW26="x",'3 - Projects'!I6,0)+IF(AW27="x",'3 - Projects'!I7)+IF(AW28="x",'3 - Projects'!I8)+IF(AW29="x",'3 - Projects'!I9)+IF(AW30="x",'3 - Projects'!I10)</f>
        <v>0</v>
      </c>
      <c r="AX159" s="85">
        <f>IF(AX26="x",'3 - Projects'!I6,0)+IF(AX27="x",'3 - Projects'!I7)+IF(AX28="x",'3 - Projects'!I8)+IF(AX29="x",'3 - Projects'!I9)+IF(AX30="x",'3 - Projects'!I10)</f>
        <v>0</v>
      </c>
      <c r="AY159" s="85">
        <f>IF(AY26="x",'3 - Projects'!I6,0)+IF(AY27="x",'3 - Projects'!I7)+IF(AY28="x",'3 - Projects'!I8)+IF(AY29="x",'3 - Projects'!I9)+IF(AY30="x",'3 - Projects'!I10)</f>
        <v>0</v>
      </c>
      <c r="AZ159" s="85">
        <f>IF(AZ26="x",'3 - Projects'!I6,0)+IF(AZ27="x",'3 - Projects'!I7)+IF(AZ28="x",'3 - Projects'!I8)+IF(AZ29="x",'3 - Projects'!I9)+IF(AZ30="x",'3 - Projects'!I10)</f>
        <v>0</v>
      </c>
      <c r="BA159" s="85">
        <f>IF(BA26="x",'3 - Projects'!I6,0)+IF(BA27="x",'3 - Projects'!I7)+IF(BA28="x",'3 - Projects'!I8)+IF(BA29="x",'3 - Projects'!I9)+IF(BA30="x",'3 - Projects'!I10)</f>
        <v>0</v>
      </c>
      <c r="BB159" s="85">
        <f>IF(BB26="x",'3 - Projects'!I6,0)+IF(BB27="x",'3 - Projects'!I7)+IF(BB28="x",'3 - Projects'!I8)+IF(BB29="x",'3 - Projects'!I9)+IF(BB30="x",'3 - Projects'!I10)</f>
        <v>0</v>
      </c>
      <c r="BC159" s="85">
        <f>IF(BC26="x",'3 - Projects'!I6,0)+IF(BC27="x",'3 - Projects'!I7)+IF(BC28="x",'3 - Projects'!I8)+IF(BC29="x",'3 - Projects'!I9)+IF(BC30="x",'3 - Projects'!I10)</f>
        <v>0</v>
      </c>
      <c r="BD159" s="85">
        <f>IF(BD26="x",'3 - Projects'!I6,0)+IF(BD27="x",'3 - Projects'!I7)+IF(BD28="x",'3 - Projects'!I8)+IF(BD29="x",'3 - Projects'!I9)+IF(BD30="x",'3 - Projects'!I10)</f>
        <v>0</v>
      </c>
      <c r="BE159" s="85">
        <f>IF(BE26="x",'3 - Projects'!I6,0)+IF(BE27="x",'3 - Projects'!I7)+IF(BE28="x",'3 - Projects'!I8)+IF(BE29="x",'3 - Projects'!I9)+IF(BE30="x",'3 - Projects'!I10)</f>
        <v>0</v>
      </c>
      <c r="BF159" s="85">
        <f>IF(BF26="x",'3 - Projects'!I6,0)+IF(BF27="x",'3 - Projects'!I7)+IF(BF28="x",'3 - Projects'!I8)+IF(BF29="x",'3 - Projects'!I9)+IF(BF30="x",'3 - Projects'!I10)</f>
        <v>0</v>
      </c>
      <c r="BG159" s="85">
        <f>IF(BG26="x",'3 - Projects'!I6,0)+IF(BG27="x",'3 - Projects'!I7)+IF(BG28="x",'3 - Projects'!I8)+IF(BG29="x",'3 - Projects'!I9)+IF(BG30="x",'3 - Projects'!I10)</f>
        <v>0</v>
      </c>
      <c r="BH159" s="86">
        <f>IF(BH26="x",'3 - Projects'!I6,0)+IF(BH27="x",'3 - Projects'!I7)+IF(BH28="x",'3 - Projects'!I8)+IF(BH29="x",'3 - Projects'!I9)+IF(BH30="x",'3 - Projects'!I10)</f>
        <v>0</v>
      </c>
    </row>
    <row r="160" spans="1:60">
      <c r="A160" s="84"/>
      <c r="B160" s="85" t="str">
        <f>IF(Resource4_Name&lt;&gt;"",Resource4_Name&amp;"(s)","")</f>
        <v/>
      </c>
      <c r="C160" s="85"/>
      <c r="D160" s="85"/>
      <c r="E160" s="85"/>
      <c r="F160" s="85"/>
      <c r="G160" s="85"/>
      <c r="H160" s="85"/>
      <c r="I160" s="84">
        <f>IF(I26="x",'3 - Projects'!J6,0)+IF(I27="x",'3 - Projects'!J7)+IF(I28="x",'3 - Projects'!J8)+IF(I29="x",'3 - Projects'!J9)+IF(I30="x",'3 - Projects'!J10)</f>
        <v>0</v>
      </c>
      <c r="J160" s="85">
        <f>IF(J26="x",'3 - Projects'!J6,0)+IF(J27="x",'3 - Projects'!J7)+IF(J28="x",'3 - Projects'!J8)+IF(J29="x",'3 - Projects'!J9)+IF(J30="x",'3 - Projects'!J10)</f>
        <v>0</v>
      </c>
      <c r="K160" s="85">
        <f>IF(K26="x",'3 - Projects'!J6,0)+IF(K27="x",'3 - Projects'!J7)+IF(K28="x",'3 - Projects'!J8)+IF(K29="x",'3 - Projects'!J9)+IF(K30="x",'3 - Projects'!J10)</f>
        <v>0</v>
      </c>
      <c r="L160" s="85">
        <f>IF(L26="x",'3 - Projects'!J6,0)+IF(L27="x",'3 - Projects'!J7)+IF(L28="x",'3 - Projects'!J8)+IF(L29="x",'3 - Projects'!J9)+IF(L30="x",'3 - Projects'!J10)</f>
        <v>0</v>
      </c>
      <c r="M160" s="85">
        <f>IF(M26="x",'3 - Projects'!J6,0)+IF(M27="x",'3 - Projects'!J7)+IF(M28="x",'3 - Projects'!J8)+IF(M29="x",'3 - Projects'!J9)+IF(M30="x",'3 - Projects'!J10)</f>
        <v>0</v>
      </c>
      <c r="N160" s="85">
        <f>IF(N26="x",'3 - Projects'!J6,0)+IF(N27="x",'3 - Projects'!J7)+IF(N28="x",'3 - Projects'!J8)+IF(N29="x",'3 - Projects'!J9)+IF(N30="x",'3 - Projects'!J10)</f>
        <v>0</v>
      </c>
      <c r="O160" s="85">
        <f>IF(O26="x",'3 - Projects'!J6,0)+IF(O27="x",'3 - Projects'!J7)+IF(O28="x",'3 - Projects'!J8)+IF(O29="x",'3 - Projects'!J9)+IF(O30="x",'3 - Projects'!J10)</f>
        <v>0</v>
      </c>
      <c r="P160" s="85">
        <f>IF(P26="x",'3 - Projects'!J6,0)+IF(P27="x",'3 - Projects'!J7)+IF(P28="x",'3 - Projects'!J8)+IF(P29="x",'3 - Projects'!J9)+IF(P30="x",'3 - Projects'!J10)</f>
        <v>0</v>
      </c>
      <c r="Q160" s="85">
        <f>IF(Q26="x",'3 - Projects'!J6,0)+IF(Q27="x",'3 - Projects'!J7)+IF(Q28="x",'3 - Projects'!J8)+IF(Q29="x",'3 - Projects'!J9)+IF(Q30="x",'3 - Projects'!J10)</f>
        <v>0</v>
      </c>
      <c r="R160" s="85">
        <f>IF(R26="x",'3 - Projects'!J6,0)+IF(R27="x",'3 - Projects'!J7)+IF(R28="x",'3 - Projects'!J8)+IF(R29="x",'3 - Projects'!J9)+IF(R30="x",'3 - Projects'!J10)</f>
        <v>0</v>
      </c>
      <c r="S160" s="85">
        <f>IF(S26="x",'3 - Projects'!J6,0)+IF(S27="x",'3 - Projects'!J7)+IF(S28="x",'3 - Projects'!J8)+IF(S29="x",'3 - Projects'!J9)+IF(S30="x",'3 - Projects'!J10)</f>
        <v>0</v>
      </c>
      <c r="T160" s="85">
        <f>IF(T26="x",'3 - Projects'!J6,0)+IF(T27="x",'3 - Projects'!J7)+IF(T28="x",'3 - Projects'!J8)+IF(T29="x",'3 - Projects'!J9)+IF(T30="x",'3 - Projects'!J10)</f>
        <v>0</v>
      </c>
      <c r="U160" s="85">
        <f>IF(U26="x",'3 - Projects'!J6,0)+IF(U27="x",'3 - Projects'!J7)+IF(U28="x",'3 - Projects'!J8)+IF(U29="x",'3 - Projects'!J9)+IF(U30="x",'3 - Projects'!J10)</f>
        <v>0</v>
      </c>
      <c r="V160" s="85">
        <f>IF(V26="x",'3 - Projects'!J6,0)+IF(V27="x",'3 - Projects'!J7)+IF(V28="x",'3 - Projects'!J8)+IF(V29="x",'3 - Projects'!J9)+IF(V30="x",'3 - Projects'!J10)</f>
        <v>0</v>
      </c>
      <c r="W160" s="85">
        <f>IF(W26="x",'3 - Projects'!J6,0)+IF(W27="x",'3 - Projects'!J7)+IF(W28="x",'3 - Projects'!J8)+IF(W29="x",'3 - Projects'!J9)+IF(W30="x",'3 - Projects'!J10)</f>
        <v>0</v>
      </c>
      <c r="X160" s="85">
        <f>IF(X26="x",'3 - Projects'!J6,0)+IF(X27="x",'3 - Projects'!J7)+IF(X28="x",'3 - Projects'!J8)+IF(X29="x",'3 - Projects'!J9)+IF(X30="x",'3 - Projects'!J10)</f>
        <v>0</v>
      </c>
      <c r="Y160" s="85">
        <f>IF(Y26="x",'3 - Projects'!J6,0)+IF(Y27="x",'3 - Projects'!J7)+IF(Y28="x",'3 - Projects'!J8)+IF(Y29="x",'3 - Projects'!J9)+IF(Y30="x",'3 - Projects'!J10)</f>
        <v>0</v>
      </c>
      <c r="Z160" s="85">
        <f>IF(Z26="x",'3 - Projects'!J6,0)+IF(Z27="x",'3 - Projects'!J7)+IF(Z28="x",'3 - Projects'!J8)+IF(Z29="x",'3 - Projects'!J9)+IF(Z30="x",'3 - Projects'!J10)</f>
        <v>0</v>
      </c>
      <c r="AA160" s="85">
        <f>IF(AA26="x",'3 - Projects'!J6,0)+IF(AA27="x",'3 - Projects'!J7)+IF(AA28="x",'3 - Projects'!J8)+IF(AA29="x",'3 - Projects'!J9)+IF(AA30="x",'3 - Projects'!J10)</f>
        <v>0</v>
      </c>
      <c r="AB160" s="85">
        <f>IF(AB26="x",'3 - Projects'!J6,0)+IF(AB27="x",'3 - Projects'!J7)+IF(AB28="x",'3 - Projects'!J8)+IF(AB29="x",'3 - Projects'!J9)+IF(AB30="x",'3 - Projects'!J10)</f>
        <v>0</v>
      </c>
      <c r="AC160" s="85">
        <f>IF(AC26="x",'3 - Projects'!J6,0)+IF(AC27="x",'3 - Projects'!J7)+IF(AC28="x",'3 - Projects'!J8)+IF(AC29="x",'3 - Projects'!J9)+IF(AC30="x",'3 - Projects'!J10)</f>
        <v>0</v>
      </c>
      <c r="AD160" s="85">
        <f>IF(AD26="x",'3 - Projects'!J6,0)+IF(AD27="x",'3 - Projects'!J7)+IF(AD28="x",'3 - Projects'!J8)+IF(AD29="x",'3 - Projects'!J9)+IF(AD30="x",'3 - Projects'!J10)</f>
        <v>0</v>
      </c>
      <c r="AE160" s="85">
        <f>IF(AE26="x",'3 - Projects'!J6,0)+IF(AE27="x",'3 - Projects'!J7)+IF(AE28="x",'3 - Projects'!J8)+IF(AE29="x",'3 - Projects'!J9)+IF(AE30="x",'3 - Projects'!J10)</f>
        <v>0</v>
      </c>
      <c r="AF160" s="85">
        <f>IF(AF26="x",'3 - Projects'!J6,0)+IF(AF27="x",'3 - Projects'!J7)+IF(AF28="x",'3 - Projects'!J8)+IF(AF29="x",'3 - Projects'!J9)+IF(AF30="x",'3 - Projects'!J10)</f>
        <v>0</v>
      </c>
      <c r="AG160" s="85">
        <f>IF(AG26="x",'3 - Projects'!J6,0)+IF(AG27="x",'3 - Projects'!J7)+IF(AG28="x",'3 - Projects'!J8)+IF(AG29="x",'3 - Projects'!J9)+IF(AG30="x",'3 - Projects'!J10)</f>
        <v>0</v>
      </c>
      <c r="AH160" s="85">
        <f>IF(AH26="x",'3 - Projects'!J6,0)+IF(AH27="x",'3 - Projects'!J7)+IF(AH28="x",'3 - Projects'!J8)+IF(AH29="x",'3 - Projects'!J9)+IF(AH30="x",'3 - Projects'!J10)</f>
        <v>0</v>
      </c>
      <c r="AI160" s="85">
        <f>IF(AI26="x",'3 - Projects'!J6,0)+IF(AI27="x",'3 - Projects'!J7)+IF(AI28="x",'3 - Projects'!J8)+IF(AI29="x",'3 - Projects'!J9)+IF(AI30="x",'3 - Projects'!J10)</f>
        <v>0</v>
      </c>
      <c r="AJ160" s="85">
        <f>IF(AJ26="x",'3 - Projects'!J6,0)+IF(AJ27="x",'3 - Projects'!J7)+IF(AJ28="x",'3 - Projects'!J8)+IF(AJ29="x",'3 - Projects'!J9)+IF(AJ30="x",'3 - Projects'!J10)</f>
        <v>0</v>
      </c>
      <c r="AK160" s="85">
        <f>IF(AK26="x",'3 - Projects'!J6,0)+IF(AK27="x",'3 - Projects'!J7)+IF(AK28="x",'3 - Projects'!J8)+IF(AK29="x",'3 - Projects'!J9)+IF(AK30="x",'3 - Projects'!J10)</f>
        <v>0</v>
      </c>
      <c r="AL160" s="85">
        <f>IF(AL26="x",'3 - Projects'!J6,0)+IF(AL27="x",'3 - Projects'!J7)+IF(AL28="x",'3 - Projects'!J8)+IF(AL29="x",'3 - Projects'!J9)+IF(AL30="x",'3 - Projects'!J10)</f>
        <v>0</v>
      </c>
      <c r="AM160" s="85">
        <f>IF(AM26="x",'3 - Projects'!J6,0)+IF(AM27="x",'3 - Projects'!J7)+IF(AM28="x",'3 - Projects'!J8)+IF(AM29="x",'3 - Projects'!J9)+IF(AM30="x",'3 - Projects'!J10)</f>
        <v>0</v>
      </c>
      <c r="AN160" s="85">
        <f>IF(AN26="x",'3 - Projects'!J6,0)+IF(AN27="x",'3 - Projects'!J7)+IF(AN28="x",'3 - Projects'!J8)+IF(AN29="x",'3 - Projects'!J9)+IF(AN30="x",'3 - Projects'!J10)</f>
        <v>0</v>
      </c>
      <c r="AO160" s="85">
        <f>IF(AO26="x",'3 - Projects'!J6,0)+IF(AO27="x",'3 - Projects'!J7)+IF(AO28="x",'3 - Projects'!J8)+IF(AO29="x",'3 - Projects'!J9)+IF(AO30="x",'3 - Projects'!J10)</f>
        <v>0</v>
      </c>
      <c r="AP160" s="85">
        <f>IF(AP26="x",'3 - Projects'!J6,0)+IF(AP27="x",'3 - Projects'!J7)+IF(AP28="x",'3 - Projects'!J8)+IF(AP29="x",'3 - Projects'!J9)+IF(AP30="x",'3 - Projects'!J10)</f>
        <v>0</v>
      </c>
      <c r="AQ160" s="85">
        <f>IF(AQ26="x",'3 - Projects'!J6,0)+IF(AQ27="x",'3 - Projects'!J7)+IF(AQ28="x",'3 - Projects'!J8)+IF(AQ29="x",'3 - Projects'!J9)+IF(AQ30="x",'3 - Projects'!J10)</f>
        <v>0</v>
      </c>
      <c r="AR160" s="85">
        <f>IF(AR26="x",'3 - Projects'!J6,0)+IF(AR27="x",'3 - Projects'!J7)+IF(AR28="x",'3 - Projects'!J8)+IF(AR29="x",'3 - Projects'!J9)+IF(AR30="x",'3 - Projects'!J10)</f>
        <v>0</v>
      </c>
      <c r="AS160" s="85">
        <f>IF(AS26="x",'3 - Projects'!J6,0)+IF(AS27="x",'3 - Projects'!J7)+IF(AS28="x",'3 - Projects'!J8)+IF(AS29="x",'3 - Projects'!J9)+IF(AS30="x",'3 - Projects'!J10)</f>
        <v>0</v>
      </c>
      <c r="AT160" s="85">
        <f>IF(AT26="x",'3 - Projects'!J6,0)+IF(AT27="x",'3 - Projects'!J7)+IF(AT28="x",'3 - Projects'!J8)+IF(AT29="x",'3 - Projects'!J9)+IF(AT30="x",'3 - Projects'!J10)</f>
        <v>0</v>
      </c>
      <c r="AU160" s="85">
        <f>IF(AU26="x",'3 - Projects'!J6,0)+IF(AU27="x",'3 - Projects'!J7)+IF(AU28="x",'3 - Projects'!J8)+IF(AU29="x",'3 - Projects'!J9)+IF(AU30="x",'3 - Projects'!J10)</f>
        <v>0</v>
      </c>
      <c r="AV160" s="85">
        <f>IF(AV26="x",'3 - Projects'!J6,0)+IF(AV27="x",'3 - Projects'!J7)+IF(AV28="x",'3 - Projects'!J8)+IF(AV29="x",'3 - Projects'!J9)+IF(AV30="x",'3 - Projects'!J10)</f>
        <v>0</v>
      </c>
      <c r="AW160" s="85">
        <f>IF(AW26="x",'3 - Projects'!J6,0)+IF(AW27="x",'3 - Projects'!J7)+IF(AW28="x",'3 - Projects'!J8)+IF(AW29="x",'3 - Projects'!J9)+IF(AW30="x",'3 - Projects'!J10)</f>
        <v>0</v>
      </c>
      <c r="AX160" s="85">
        <f>IF(AX26="x",'3 - Projects'!J6,0)+IF(AX27="x",'3 - Projects'!J7)+IF(AX28="x",'3 - Projects'!J8)+IF(AX29="x",'3 - Projects'!J9)+IF(AX30="x",'3 - Projects'!J10)</f>
        <v>0</v>
      </c>
      <c r="AY160" s="85">
        <f>IF(AY26="x",'3 - Projects'!J6,0)+IF(AY27="x",'3 - Projects'!J7)+IF(AY28="x",'3 - Projects'!J8)+IF(AY29="x",'3 - Projects'!J9)+IF(AY30="x",'3 - Projects'!J10)</f>
        <v>0</v>
      </c>
      <c r="AZ160" s="85">
        <f>IF(AZ26="x",'3 - Projects'!J6,0)+IF(AZ27="x",'3 - Projects'!J7)+IF(AZ28="x",'3 - Projects'!J8)+IF(AZ29="x",'3 - Projects'!J9)+IF(AZ30="x",'3 - Projects'!J10)</f>
        <v>0</v>
      </c>
      <c r="BA160" s="85">
        <f>IF(BA26="x",'3 - Projects'!J6,0)+IF(BA27="x",'3 - Projects'!J7)+IF(BA28="x",'3 - Projects'!J8)+IF(BA29="x",'3 - Projects'!J9)+IF(BA30="x",'3 - Projects'!J10)</f>
        <v>0</v>
      </c>
      <c r="BB160" s="85">
        <f>IF(BB26="x",'3 - Projects'!J6,0)+IF(BB27="x",'3 - Projects'!J7)+IF(BB28="x",'3 - Projects'!J8)+IF(BB29="x",'3 - Projects'!J9)+IF(BB30="x",'3 - Projects'!J10)</f>
        <v>0</v>
      </c>
      <c r="BC160" s="85">
        <f>IF(BC26="x",'3 - Projects'!J6,0)+IF(BC27="x",'3 - Projects'!J7)+IF(BC28="x",'3 - Projects'!J8)+IF(BC29="x",'3 - Projects'!J9)+IF(BC30="x",'3 - Projects'!J10)</f>
        <v>0</v>
      </c>
      <c r="BD160" s="85">
        <f>IF(BD26="x",'3 - Projects'!J6,0)+IF(BD27="x",'3 - Projects'!J7)+IF(BD28="x",'3 - Projects'!J8)+IF(BD29="x",'3 - Projects'!J9)+IF(BD30="x",'3 - Projects'!J10)</f>
        <v>0</v>
      </c>
      <c r="BE160" s="85">
        <f>IF(BE26="x",'3 - Projects'!J6,0)+IF(BE27="x",'3 - Projects'!J7)+IF(BE28="x",'3 - Projects'!J8)+IF(BE29="x",'3 - Projects'!J9)+IF(BE30="x",'3 - Projects'!J10)</f>
        <v>0</v>
      </c>
      <c r="BF160" s="85">
        <f>IF(BF26="x",'3 - Projects'!J6,0)+IF(BF27="x",'3 - Projects'!J7)+IF(BF28="x",'3 - Projects'!J8)+IF(BF29="x",'3 - Projects'!J9)+IF(BF30="x",'3 - Projects'!J10)</f>
        <v>0</v>
      </c>
      <c r="BG160" s="85">
        <f>IF(BG26="x",'3 - Projects'!J6,0)+IF(BG27="x",'3 - Projects'!J7)+IF(BG28="x",'3 - Projects'!J8)+IF(BG29="x",'3 - Projects'!J9)+IF(BG30="x",'3 - Projects'!J10)</f>
        <v>0</v>
      </c>
      <c r="BH160" s="86">
        <f>IF(BH26="x",'3 - Projects'!J6,0)+IF(BH27="x",'3 - Projects'!J7)+IF(BH28="x",'3 - Projects'!J8)+IF(BH29="x",'3 - Projects'!J9)+IF(BH30="x",'3 - Projects'!J10)</f>
        <v>0</v>
      </c>
    </row>
    <row r="161" spans="1:60">
      <c r="A161" s="84"/>
      <c r="B161" s="85" t="str">
        <f>IF(Resource5_Name&lt;&gt;"",Resource5_Name&amp;"(s)","")</f>
        <v/>
      </c>
      <c r="C161" s="85"/>
      <c r="D161" s="85"/>
      <c r="E161" s="85"/>
      <c r="F161" s="85"/>
      <c r="G161" s="85"/>
      <c r="H161" s="85"/>
      <c r="I161" s="84">
        <f>IF(I26="x",'3 - Projects'!K6,0)+IF(I27="x",'3 - Projects'!K7)+IF(I28="x",'3 - Projects'!K8)+IF(I29="x",'3 - Projects'!K9)+IF(I30="x",'3 - Projects'!K10)</f>
        <v>0</v>
      </c>
      <c r="J161" s="85">
        <f>IF(J26="x",'3 - Projects'!K6,0)+IF(J27="x",'3 - Projects'!K7)+IF(J28="x",'3 - Projects'!K8)+IF(J29="x",'3 - Projects'!K9)+IF(J30="x",'3 - Projects'!K10)</f>
        <v>0</v>
      </c>
      <c r="K161" s="85">
        <f>IF(K26="x",'3 - Projects'!K6,0)+IF(K27="x",'3 - Projects'!K7)+IF(K28="x",'3 - Projects'!K8)+IF(K29="x",'3 - Projects'!K9)+IF(K30="x",'3 - Projects'!K10)</f>
        <v>0</v>
      </c>
      <c r="L161" s="85">
        <f>IF(L26="x",'3 - Projects'!K6,0)+IF(L27="x",'3 - Projects'!K7)+IF(L28="x",'3 - Projects'!K8)+IF(L29="x",'3 - Projects'!K9)+IF(L30="x",'3 - Projects'!K10)</f>
        <v>0</v>
      </c>
      <c r="M161" s="85">
        <f>IF(M26="x",'3 - Projects'!K6,0)+IF(M27="x",'3 - Projects'!K7)+IF(M28="x",'3 - Projects'!K8)+IF(M29="x",'3 - Projects'!K9)+IF(M30="x",'3 - Projects'!K10)</f>
        <v>0</v>
      </c>
      <c r="N161" s="85">
        <f>IF(N26="x",'3 - Projects'!K6,0)+IF(N27="x",'3 - Projects'!K7)+IF(N28="x",'3 - Projects'!K8)+IF(N29="x",'3 - Projects'!K9)+IF(N30="x",'3 - Projects'!K10)</f>
        <v>0</v>
      </c>
      <c r="O161" s="85">
        <f>IF(O26="x",'3 - Projects'!K6,0)+IF(O27="x",'3 - Projects'!K7)+IF(O28="x",'3 - Projects'!K8)+IF(O29="x",'3 - Projects'!K9)+IF(O30="x",'3 - Projects'!K10)</f>
        <v>0</v>
      </c>
      <c r="P161" s="85">
        <f>IF(P26="x",'3 - Projects'!K6,0)+IF(P27="x",'3 - Projects'!K7)+IF(P28="x",'3 - Projects'!K8)+IF(P29="x",'3 - Projects'!K9)+IF(P30="x",'3 - Projects'!K10)</f>
        <v>0</v>
      </c>
      <c r="Q161" s="85">
        <f>IF(Q26="x",'3 - Projects'!K6,0)+IF(Q27="x",'3 - Projects'!K7)+IF(Q28="x",'3 - Projects'!K8)+IF(Q29="x",'3 - Projects'!K9)+IF(Q30="x",'3 - Projects'!K10)</f>
        <v>0</v>
      </c>
      <c r="R161" s="85">
        <f>IF(R26="x",'3 - Projects'!K6,0)+IF(R27="x",'3 - Projects'!K7)+IF(R28="x",'3 - Projects'!K8)+IF(R29="x",'3 - Projects'!K9)+IF(R30="x",'3 - Projects'!K10)</f>
        <v>0</v>
      </c>
      <c r="S161" s="85">
        <f>IF(S26="x",'3 - Projects'!K6,0)+IF(S27="x",'3 - Projects'!K7)+IF(S28="x",'3 - Projects'!K8)+IF(S29="x",'3 - Projects'!K9)+IF(S30="x",'3 - Projects'!K10)</f>
        <v>0</v>
      </c>
      <c r="T161" s="85">
        <f>IF(T26="x",'3 - Projects'!K6,0)+IF(T27="x",'3 - Projects'!K7)+IF(T28="x",'3 - Projects'!K8)+IF(T29="x",'3 - Projects'!K9)+IF(T30="x",'3 - Projects'!K10)</f>
        <v>0</v>
      </c>
      <c r="U161" s="85">
        <f>IF(U26="x",'3 - Projects'!K6,0)+IF(U27="x",'3 - Projects'!K7)+IF(U28="x",'3 - Projects'!K8)+IF(U29="x",'3 - Projects'!K9)+IF(U30="x",'3 - Projects'!K10)</f>
        <v>0</v>
      </c>
      <c r="V161" s="85">
        <f>IF(V26="x",'3 - Projects'!K6,0)+IF(V27="x",'3 - Projects'!K7)+IF(V28="x",'3 - Projects'!K8)+IF(V29="x",'3 - Projects'!K9)+IF(V30="x",'3 - Projects'!K10)</f>
        <v>0</v>
      </c>
      <c r="W161" s="85">
        <f>IF(W26="x",'3 - Projects'!K6,0)+IF(W27="x",'3 - Projects'!K7)+IF(W28="x",'3 - Projects'!K8)+IF(W29="x",'3 - Projects'!K9)+IF(W30="x",'3 - Projects'!K10)</f>
        <v>0</v>
      </c>
      <c r="X161" s="85">
        <f>IF(X26="x",'3 - Projects'!K6,0)+IF(X27="x",'3 - Projects'!K7)+IF(X28="x",'3 - Projects'!K8)+IF(X29="x",'3 - Projects'!K9)+IF(X30="x",'3 - Projects'!K10)</f>
        <v>0</v>
      </c>
      <c r="Y161" s="85">
        <f>IF(Y26="x",'3 - Projects'!K6,0)+IF(Y27="x",'3 - Projects'!K7)+IF(Y28="x",'3 - Projects'!K8)+IF(Y29="x",'3 - Projects'!K9)+IF(Y30="x",'3 - Projects'!K10)</f>
        <v>0</v>
      </c>
      <c r="Z161" s="85">
        <f>IF(Z26="x",'3 - Projects'!K6,0)+IF(Z27="x",'3 - Projects'!K7)+IF(Z28="x",'3 - Projects'!K8)+IF(Z29="x",'3 - Projects'!K9)+IF(Z30="x",'3 - Projects'!K10)</f>
        <v>0</v>
      </c>
      <c r="AA161" s="85">
        <f>IF(AA26="x",'3 - Projects'!K6,0)+IF(AA27="x",'3 - Projects'!K7)+IF(AA28="x",'3 - Projects'!K8)+IF(AA29="x",'3 - Projects'!K9)+IF(AA30="x",'3 - Projects'!K10)</f>
        <v>0</v>
      </c>
      <c r="AB161" s="85">
        <f>IF(AB26="x",'3 - Projects'!K6,0)+IF(AB27="x",'3 - Projects'!K7)+IF(AB28="x",'3 - Projects'!K8)+IF(AB29="x",'3 - Projects'!K9)+IF(AB30="x",'3 - Projects'!K10)</f>
        <v>0</v>
      </c>
      <c r="AC161" s="85">
        <f>IF(AC26="x",'3 - Projects'!K6,0)+IF(AC27="x",'3 - Projects'!K7)+IF(AC28="x",'3 - Projects'!K8)+IF(AC29="x",'3 - Projects'!K9)+IF(AC30="x",'3 - Projects'!K10)</f>
        <v>0</v>
      </c>
      <c r="AD161" s="85">
        <f>IF(AD26="x",'3 - Projects'!K6,0)+IF(AD27="x",'3 - Projects'!K7)+IF(AD28="x",'3 - Projects'!K8)+IF(AD29="x",'3 - Projects'!K9)+IF(AD30="x",'3 - Projects'!K10)</f>
        <v>0</v>
      </c>
      <c r="AE161" s="85">
        <f>IF(AE26="x",'3 - Projects'!K6,0)+IF(AE27="x",'3 - Projects'!K7)+IF(AE28="x",'3 - Projects'!K8)+IF(AE29="x",'3 - Projects'!K9)+IF(AE30="x",'3 - Projects'!K10)</f>
        <v>0</v>
      </c>
      <c r="AF161" s="85">
        <f>IF(AF26="x",'3 - Projects'!K6,0)+IF(AF27="x",'3 - Projects'!K7)+IF(AF28="x",'3 - Projects'!K8)+IF(AF29="x",'3 - Projects'!K9)+IF(AF30="x",'3 - Projects'!K10)</f>
        <v>0</v>
      </c>
      <c r="AG161" s="85">
        <f>IF(AG26="x",'3 - Projects'!K6,0)+IF(AG27="x",'3 - Projects'!K7)+IF(AG28="x",'3 - Projects'!K8)+IF(AG29="x",'3 - Projects'!K9)+IF(AG30="x",'3 - Projects'!K10)</f>
        <v>0</v>
      </c>
      <c r="AH161" s="85">
        <f>IF(AH26="x",'3 - Projects'!K6,0)+IF(AH27="x",'3 - Projects'!K7)+IF(AH28="x",'3 - Projects'!K8)+IF(AH29="x",'3 - Projects'!K9)+IF(AH30="x",'3 - Projects'!K10)</f>
        <v>0</v>
      </c>
      <c r="AI161" s="85">
        <f>IF(AI26="x",'3 - Projects'!K6,0)+IF(AI27="x",'3 - Projects'!K7)+IF(AI28="x",'3 - Projects'!K8)+IF(AI29="x",'3 - Projects'!K9)+IF(AI30="x",'3 - Projects'!K10)</f>
        <v>0</v>
      </c>
      <c r="AJ161" s="85">
        <f>IF(AJ26="x",'3 - Projects'!K6,0)+IF(AJ27="x",'3 - Projects'!K7)+IF(AJ28="x",'3 - Projects'!K8)+IF(AJ29="x",'3 - Projects'!K9)+IF(AJ30="x",'3 - Projects'!K10)</f>
        <v>0</v>
      </c>
      <c r="AK161" s="85">
        <f>IF(AK26="x",'3 - Projects'!K6,0)+IF(AK27="x",'3 - Projects'!K7)+IF(AK28="x",'3 - Projects'!K8)+IF(AK29="x",'3 - Projects'!K9)+IF(AK30="x",'3 - Projects'!K10)</f>
        <v>0</v>
      </c>
      <c r="AL161" s="85">
        <f>IF(AL26="x",'3 - Projects'!K6,0)+IF(AL27="x",'3 - Projects'!K7)+IF(AL28="x",'3 - Projects'!K8)+IF(AL29="x",'3 - Projects'!K9)+IF(AL30="x",'3 - Projects'!K10)</f>
        <v>0</v>
      </c>
      <c r="AM161" s="85">
        <f>IF(AM26="x",'3 - Projects'!K6,0)+IF(AM27="x",'3 - Projects'!K7)+IF(AM28="x",'3 - Projects'!K8)+IF(AM29="x",'3 - Projects'!K9)+IF(AM30="x",'3 - Projects'!K10)</f>
        <v>0</v>
      </c>
      <c r="AN161" s="85">
        <f>IF(AN26="x",'3 - Projects'!K6,0)+IF(AN27="x",'3 - Projects'!K7)+IF(AN28="x",'3 - Projects'!K8)+IF(AN29="x",'3 - Projects'!K9)+IF(AN30="x",'3 - Projects'!K10)</f>
        <v>0</v>
      </c>
      <c r="AO161" s="85">
        <f>IF(AO26="x",'3 - Projects'!K6,0)+IF(AO27="x",'3 - Projects'!K7)+IF(AO28="x",'3 - Projects'!K8)+IF(AO29="x",'3 - Projects'!K9)+IF(AO30="x",'3 - Projects'!K10)</f>
        <v>0</v>
      </c>
      <c r="AP161" s="85">
        <f>IF(AP26="x",'3 - Projects'!K6,0)+IF(AP27="x",'3 - Projects'!K7)+IF(AP28="x",'3 - Projects'!K8)+IF(AP29="x",'3 - Projects'!K9)+IF(AP30="x",'3 - Projects'!K10)</f>
        <v>0</v>
      </c>
      <c r="AQ161" s="85">
        <f>IF(AQ26="x",'3 - Projects'!K6,0)+IF(AQ27="x",'3 - Projects'!K7)+IF(AQ28="x",'3 - Projects'!K8)+IF(AQ29="x",'3 - Projects'!K9)+IF(AQ30="x",'3 - Projects'!K10)</f>
        <v>0</v>
      </c>
      <c r="AR161" s="85">
        <f>IF(AR26="x",'3 - Projects'!K6,0)+IF(AR27="x",'3 - Projects'!K7)+IF(AR28="x",'3 - Projects'!K8)+IF(AR29="x",'3 - Projects'!K9)+IF(AR30="x",'3 - Projects'!K10)</f>
        <v>0</v>
      </c>
      <c r="AS161" s="85">
        <f>IF(AS26="x",'3 - Projects'!K6,0)+IF(AS27="x",'3 - Projects'!K7)+IF(AS28="x",'3 - Projects'!K8)+IF(AS29="x",'3 - Projects'!K9)+IF(AS30="x",'3 - Projects'!K10)</f>
        <v>0</v>
      </c>
      <c r="AT161" s="85">
        <f>IF(AT26="x",'3 - Projects'!K6,0)+IF(AT27="x",'3 - Projects'!K7)+IF(AT28="x",'3 - Projects'!K8)+IF(AT29="x",'3 - Projects'!K9)+IF(AT30="x",'3 - Projects'!K10)</f>
        <v>0</v>
      </c>
      <c r="AU161" s="85">
        <f>IF(AU26="x",'3 - Projects'!K6,0)+IF(AU27="x",'3 - Projects'!K7)+IF(AU28="x",'3 - Projects'!K8)+IF(AU29="x",'3 - Projects'!K9)+IF(AU30="x",'3 - Projects'!K10)</f>
        <v>0</v>
      </c>
      <c r="AV161" s="85">
        <f>IF(AV26="x",'3 - Projects'!K6,0)+IF(AV27="x",'3 - Projects'!K7)+IF(AV28="x",'3 - Projects'!K8)+IF(AV29="x",'3 - Projects'!K9)+IF(AV30="x",'3 - Projects'!K10)</f>
        <v>0</v>
      </c>
      <c r="AW161" s="85">
        <f>IF(AW26="x",'3 - Projects'!K6,0)+IF(AW27="x",'3 - Projects'!K7)+IF(AW28="x",'3 - Projects'!K8)+IF(AW29="x",'3 - Projects'!K9)+IF(AW30="x",'3 - Projects'!K10)</f>
        <v>0</v>
      </c>
      <c r="AX161" s="85">
        <f>IF(AX26="x",'3 - Projects'!K6,0)+IF(AX27="x",'3 - Projects'!K7)+IF(AX28="x",'3 - Projects'!K8)+IF(AX29="x",'3 - Projects'!K9)+IF(AX30="x",'3 - Projects'!K10)</f>
        <v>0</v>
      </c>
      <c r="AY161" s="85">
        <f>IF(AY26="x",'3 - Projects'!K6,0)+IF(AY27="x",'3 - Projects'!K7)+IF(AY28="x",'3 - Projects'!K8)+IF(AY29="x",'3 - Projects'!K9)+IF(AY30="x",'3 - Projects'!K10)</f>
        <v>0</v>
      </c>
      <c r="AZ161" s="85">
        <f>IF(AZ26="x",'3 - Projects'!K6,0)+IF(AZ27="x",'3 - Projects'!K7)+IF(AZ28="x",'3 - Projects'!K8)+IF(AZ29="x",'3 - Projects'!K9)+IF(AZ30="x",'3 - Projects'!K10)</f>
        <v>0</v>
      </c>
      <c r="BA161" s="85">
        <f>IF(BA26="x",'3 - Projects'!K6,0)+IF(BA27="x",'3 - Projects'!K7)+IF(BA28="x",'3 - Projects'!K8)+IF(BA29="x",'3 - Projects'!K9)+IF(BA30="x",'3 - Projects'!K10)</f>
        <v>0</v>
      </c>
      <c r="BB161" s="85">
        <f>IF(BB26="x",'3 - Projects'!K6,0)+IF(BB27="x",'3 - Projects'!K7)+IF(BB28="x",'3 - Projects'!K8)+IF(BB29="x",'3 - Projects'!K9)+IF(BB30="x",'3 - Projects'!K10)</f>
        <v>0</v>
      </c>
      <c r="BC161" s="85">
        <f>IF(BC26="x",'3 - Projects'!K6,0)+IF(BC27="x",'3 - Projects'!K7)+IF(BC28="x",'3 - Projects'!K8)+IF(BC29="x",'3 - Projects'!K9)+IF(BC30="x",'3 - Projects'!K10)</f>
        <v>0</v>
      </c>
      <c r="BD161" s="85">
        <f>IF(BD26="x",'3 - Projects'!K6,0)+IF(BD27="x",'3 - Projects'!K7)+IF(BD28="x",'3 - Projects'!K8)+IF(BD29="x",'3 - Projects'!K9)+IF(BD30="x",'3 - Projects'!K10)</f>
        <v>0</v>
      </c>
      <c r="BE161" s="85">
        <f>IF(BE26="x",'3 - Projects'!K6,0)+IF(BE27="x",'3 - Projects'!K7)+IF(BE28="x",'3 - Projects'!K8)+IF(BE29="x",'3 - Projects'!K9)+IF(BE30="x",'3 - Projects'!K10)</f>
        <v>0</v>
      </c>
      <c r="BF161" s="85">
        <f>IF(BF26="x",'3 - Projects'!K6,0)+IF(BF27="x",'3 - Projects'!K7)+IF(BF28="x",'3 - Projects'!K8)+IF(BF29="x",'3 - Projects'!K9)+IF(BF30="x",'3 - Projects'!K10)</f>
        <v>0</v>
      </c>
      <c r="BG161" s="85">
        <f>IF(BG26="x",'3 - Projects'!K6,0)+IF(BG27="x",'3 - Projects'!K7)+IF(BG28="x",'3 - Projects'!K8)+IF(BG29="x",'3 - Projects'!K9)+IF(BG30="x",'3 - Projects'!K10)</f>
        <v>0</v>
      </c>
      <c r="BH161" s="86">
        <f>IF(BH26="x",'3 - Projects'!K6,0)+IF(BH27="x",'3 - Projects'!K7)+IF(BH28="x",'3 - Projects'!K8)+IF(BH29="x",'3 - Projects'!K9)+IF(BH30="x",'3 - Projects'!K10)</f>
        <v>0</v>
      </c>
    </row>
    <row r="162" spans="1:60">
      <c r="A162" s="84"/>
      <c r="B162" s="85" t="str">
        <f>IF(Resource6_Name&lt;&gt;"",Resource6_Name&amp;"(s)","")</f>
        <v/>
      </c>
      <c r="C162" s="85"/>
      <c r="D162" s="85"/>
      <c r="E162" s="85"/>
      <c r="F162" s="85"/>
      <c r="G162" s="85"/>
      <c r="H162" s="85"/>
      <c r="I162" s="84">
        <f>IF(I26="x",'3 - Projects'!L6,0)+IF(I27="x",'3 - Projects'!L7)+IF(I28="x",'3 - Projects'!L8)+IF(I29="x",'3 - Projects'!L9)+IF(I30="x",'3 - Projects'!L10)</f>
        <v>0</v>
      </c>
      <c r="J162" s="85">
        <f>IF(J26="x",'3 - Projects'!L6,0)+IF(J27="x",'3 - Projects'!L7)+IF(J28="x",'3 - Projects'!L8)+IF(J29="x",'3 - Projects'!L9)+IF(J30="x",'3 - Projects'!L10)</f>
        <v>0</v>
      </c>
      <c r="K162" s="85">
        <f>IF(K26="x",'3 - Projects'!L6,0)+IF(K27="x",'3 - Projects'!L7)+IF(K28="x",'3 - Projects'!L8)+IF(K29="x",'3 - Projects'!L9)+IF(K30="x",'3 - Projects'!L10)</f>
        <v>0</v>
      </c>
      <c r="L162" s="85">
        <f>IF(L26="x",'3 - Projects'!L6,0)+IF(L27="x",'3 - Projects'!L7)+IF(L28="x",'3 - Projects'!L8)+IF(L29="x",'3 - Projects'!L9)+IF(L30="x",'3 - Projects'!L10)</f>
        <v>0</v>
      </c>
      <c r="M162" s="85">
        <f>IF(M26="x",'3 - Projects'!L6,0)+IF(M27="x",'3 - Projects'!L7)+IF(M28="x",'3 - Projects'!L8)+IF(M29="x",'3 - Projects'!L9)+IF(M30="x",'3 - Projects'!L10)</f>
        <v>0</v>
      </c>
      <c r="N162" s="85">
        <f>IF(N26="x",'3 - Projects'!L6,0)+IF(N27="x",'3 - Projects'!L7)+IF(N28="x",'3 - Projects'!L8)+IF(N29="x",'3 - Projects'!L9)+IF(N30="x",'3 - Projects'!L10)</f>
        <v>0</v>
      </c>
      <c r="O162" s="85">
        <f>IF(O26="x",'3 - Projects'!L6,0)+IF(O27="x",'3 - Projects'!L7)+IF(O28="x",'3 - Projects'!L8)+IF(O29="x",'3 - Projects'!L9)+IF(O30="x",'3 - Projects'!L10)</f>
        <v>0</v>
      </c>
      <c r="P162" s="85">
        <f>IF(P26="x",'3 - Projects'!L6,0)+IF(P27="x",'3 - Projects'!L7)+IF(P28="x",'3 - Projects'!L8)+IF(P29="x",'3 - Projects'!L9)+IF(P30="x",'3 - Projects'!L10)</f>
        <v>0</v>
      </c>
      <c r="Q162" s="85">
        <f>IF(Q26="x",'3 - Projects'!L6,0)+IF(Q27="x",'3 - Projects'!L7)+IF(Q28="x",'3 - Projects'!L8)+IF(Q29="x",'3 - Projects'!L9)+IF(Q30="x",'3 - Projects'!L10)</f>
        <v>0</v>
      </c>
      <c r="R162" s="85">
        <f>IF(R26="x",'3 - Projects'!L6,0)+IF(R27="x",'3 - Projects'!L7)+IF(R28="x",'3 - Projects'!L8)+IF(R29="x",'3 - Projects'!L9)+IF(R30="x",'3 - Projects'!L10)</f>
        <v>0</v>
      </c>
      <c r="S162" s="85">
        <f>IF(S26="x",'3 - Projects'!L6,0)+IF(S27="x",'3 - Projects'!L7)+IF(S28="x",'3 - Projects'!L8)+IF(S29="x",'3 - Projects'!L9)+IF(S30="x",'3 - Projects'!L10)</f>
        <v>0</v>
      </c>
      <c r="T162" s="85">
        <f>IF(T26="x",'3 - Projects'!L6,0)+IF(T27="x",'3 - Projects'!L7)+IF(T28="x",'3 - Projects'!L8)+IF(T29="x",'3 - Projects'!L9)+IF(T30="x",'3 - Projects'!L10)</f>
        <v>0</v>
      </c>
      <c r="U162" s="85">
        <f>IF(U26="x",'3 - Projects'!L6,0)+IF(U27="x",'3 - Projects'!L7)+IF(U28="x",'3 - Projects'!L8)+IF(U29="x",'3 - Projects'!L9)+IF(U30="x",'3 - Projects'!L10)</f>
        <v>0</v>
      </c>
      <c r="V162" s="85">
        <f>IF(V26="x",'3 - Projects'!L6,0)+IF(V27="x",'3 - Projects'!L7)+IF(V28="x",'3 - Projects'!L8)+IF(V29="x",'3 - Projects'!L9)+IF(V30="x",'3 - Projects'!L10)</f>
        <v>0</v>
      </c>
      <c r="W162" s="85">
        <f>IF(W26="x",'3 - Projects'!L6,0)+IF(W27="x",'3 - Projects'!L7)+IF(W28="x",'3 - Projects'!L8)+IF(W29="x",'3 - Projects'!L9)+IF(W30="x",'3 - Projects'!L10)</f>
        <v>0</v>
      </c>
      <c r="X162" s="85">
        <f>IF(X26="x",'3 - Projects'!L6,0)+IF(X27="x",'3 - Projects'!L7)+IF(X28="x",'3 - Projects'!L8)+IF(X29="x",'3 - Projects'!L9)+IF(X30="x",'3 - Projects'!L10)</f>
        <v>0</v>
      </c>
      <c r="Y162" s="85">
        <f>IF(Y26="x",'3 - Projects'!L6,0)+IF(Y27="x",'3 - Projects'!L7)+IF(Y28="x",'3 - Projects'!L8)+IF(Y29="x",'3 - Projects'!L9)+IF(Y30="x",'3 - Projects'!L10)</f>
        <v>0</v>
      </c>
      <c r="Z162" s="85">
        <f>IF(Z26="x",'3 - Projects'!L6,0)+IF(Z27="x",'3 - Projects'!L7)+IF(Z28="x",'3 - Projects'!L8)+IF(Z29="x",'3 - Projects'!L9)+IF(Z30="x",'3 - Projects'!L10)</f>
        <v>0</v>
      </c>
      <c r="AA162" s="85">
        <f>IF(AA26="x",'3 - Projects'!L6,0)+IF(AA27="x",'3 - Projects'!L7)+IF(AA28="x",'3 - Projects'!L8)+IF(AA29="x",'3 - Projects'!L9)+IF(AA30="x",'3 - Projects'!L10)</f>
        <v>0</v>
      </c>
      <c r="AB162" s="85">
        <f>IF(AB26="x",'3 - Projects'!L6,0)+IF(AB27="x",'3 - Projects'!L7)+IF(AB28="x",'3 - Projects'!L8)+IF(AB29="x",'3 - Projects'!L9)+IF(AB30="x",'3 - Projects'!L10)</f>
        <v>0</v>
      </c>
      <c r="AC162" s="85">
        <f>IF(AC26="x",'3 - Projects'!L6,0)+IF(AC27="x",'3 - Projects'!L7)+IF(AC28="x",'3 - Projects'!L8)+IF(AC29="x",'3 - Projects'!L9)+IF(AC30="x",'3 - Projects'!L10)</f>
        <v>0</v>
      </c>
      <c r="AD162" s="85">
        <f>IF(AD26="x",'3 - Projects'!L6,0)+IF(AD27="x",'3 - Projects'!L7)+IF(AD28="x",'3 - Projects'!L8)+IF(AD29="x",'3 - Projects'!L9)+IF(AD30="x",'3 - Projects'!L10)</f>
        <v>0</v>
      </c>
      <c r="AE162" s="85">
        <f>IF(AE26="x",'3 - Projects'!L6,0)+IF(AE27="x",'3 - Projects'!L7)+IF(AE28="x",'3 - Projects'!L8)+IF(AE29="x",'3 - Projects'!L9)+IF(AE30="x",'3 - Projects'!L10)</f>
        <v>0</v>
      </c>
      <c r="AF162" s="85">
        <f>IF(AF26="x",'3 - Projects'!L6,0)+IF(AF27="x",'3 - Projects'!L7)+IF(AF28="x",'3 - Projects'!L8)+IF(AF29="x",'3 - Projects'!L9)+IF(AF30="x",'3 - Projects'!L10)</f>
        <v>0</v>
      </c>
      <c r="AG162" s="85">
        <f>IF(AG26="x",'3 - Projects'!L6,0)+IF(AG27="x",'3 - Projects'!L7)+IF(AG28="x",'3 - Projects'!L8)+IF(AG29="x",'3 - Projects'!L9)+IF(AG30="x",'3 - Projects'!L10)</f>
        <v>0</v>
      </c>
      <c r="AH162" s="85">
        <f>IF(AH26="x",'3 - Projects'!L6,0)+IF(AH27="x",'3 - Projects'!L7)+IF(AH28="x",'3 - Projects'!L8)+IF(AH29="x",'3 - Projects'!L9)+IF(AH30="x",'3 - Projects'!L10)</f>
        <v>0</v>
      </c>
      <c r="AI162" s="85">
        <f>IF(AI26="x",'3 - Projects'!L6,0)+IF(AI27="x",'3 - Projects'!L7)+IF(AI28="x",'3 - Projects'!L8)+IF(AI29="x",'3 - Projects'!L9)+IF(AI30="x",'3 - Projects'!L10)</f>
        <v>0</v>
      </c>
      <c r="AJ162" s="85">
        <f>IF(AJ26="x",'3 - Projects'!L6,0)+IF(AJ27="x",'3 - Projects'!L7)+IF(AJ28="x",'3 - Projects'!L8)+IF(AJ29="x",'3 - Projects'!L9)+IF(AJ30="x",'3 - Projects'!L10)</f>
        <v>0</v>
      </c>
      <c r="AK162" s="85">
        <f>IF(AK26="x",'3 - Projects'!L6,0)+IF(AK27="x",'3 - Projects'!L7)+IF(AK28="x",'3 - Projects'!L8)+IF(AK29="x",'3 - Projects'!L9)+IF(AK30="x",'3 - Projects'!L10)</f>
        <v>0</v>
      </c>
      <c r="AL162" s="85">
        <f>IF(AL26="x",'3 - Projects'!L6,0)+IF(AL27="x",'3 - Projects'!L7)+IF(AL28="x",'3 - Projects'!L8)+IF(AL29="x",'3 - Projects'!L9)+IF(AL30="x",'3 - Projects'!L10)</f>
        <v>0</v>
      </c>
      <c r="AM162" s="85">
        <f>IF(AM26="x",'3 - Projects'!L6,0)+IF(AM27="x",'3 - Projects'!L7)+IF(AM28="x",'3 - Projects'!L8)+IF(AM29="x",'3 - Projects'!L9)+IF(AM30="x",'3 - Projects'!L10)</f>
        <v>0</v>
      </c>
      <c r="AN162" s="85">
        <f>IF(AN26="x",'3 - Projects'!L6,0)+IF(AN27="x",'3 - Projects'!L7)+IF(AN28="x",'3 - Projects'!L8)+IF(AN29="x",'3 - Projects'!L9)+IF(AN30="x",'3 - Projects'!L10)</f>
        <v>0</v>
      </c>
      <c r="AO162" s="85">
        <f>IF(AO26="x",'3 - Projects'!L6,0)+IF(AO27="x",'3 - Projects'!L7)+IF(AO28="x",'3 - Projects'!L8)+IF(AO29="x",'3 - Projects'!L9)+IF(AO30="x",'3 - Projects'!L10)</f>
        <v>0</v>
      </c>
      <c r="AP162" s="85">
        <f>IF(AP26="x",'3 - Projects'!L6,0)+IF(AP27="x",'3 - Projects'!L7)+IF(AP28="x",'3 - Projects'!L8)+IF(AP29="x",'3 - Projects'!L9)+IF(AP30="x",'3 - Projects'!L10)</f>
        <v>0</v>
      </c>
      <c r="AQ162" s="85">
        <f>IF(AQ26="x",'3 - Projects'!L6,0)+IF(AQ27="x",'3 - Projects'!L7)+IF(AQ28="x",'3 - Projects'!L8)+IF(AQ29="x",'3 - Projects'!L9)+IF(AQ30="x",'3 - Projects'!L10)</f>
        <v>0</v>
      </c>
      <c r="AR162" s="85">
        <f>IF(AR26="x",'3 - Projects'!L6,0)+IF(AR27="x",'3 - Projects'!L7)+IF(AR28="x",'3 - Projects'!L8)+IF(AR29="x",'3 - Projects'!L9)+IF(AR30="x",'3 - Projects'!L10)</f>
        <v>0</v>
      </c>
      <c r="AS162" s="85">
        <f>IF(AS26="x",'3 - Projects'!L6,0)+IF(AS27="x",'3 - Projects'!L7)+IF(AS28="x",'3 - Projects'!L8)+IF(AS29="x",'3 - Projects'!L9)+IF(AS30="x",'3 - Projects'!L10)</f>
        <v>0</v>
      </c>
      <c r="AT162" s="85">
        <f>IF(AT26="x",'3 - Projects'!L6,0)+IF(AT27="x",'3 - Projects'!L7)+IF(AT28="x",'3 - Projects'!L8)+IF(AT29="x",'3 - Projects'!L9)+IF(AT30="x",'3 - Projects'!L10)</f>
        <v>0</v>
      </c>
      <c r="AU162" s="85">
        <f>IF(AU26="x",'3 - Projects'!L6,0)+IF(AU27="x",'3 - Projects'!L7)+IF(AU28="x",'3 - Projects'!L8)+IF(AU29="x",'3 - Projects'!L9)+IF(AU30="x",'3 - Projects'!L10)</f>
        <v>0</v>
      </c>
      <c r="AV162" s="85">
        <f>IF(AV26="x",'3 - Projects'!L6,0)+IF(AV27="x",'3 - Projects'!L7)+IF(AV28="x",'3 - Projects'!L8)+IF(AV29="x",'3 - Projects'!L9)+IF(AV30="x",'3 - Projects'!L10)</f>
        <v>0</v>
      </c>
      <c r="AW162" s="85">
        <f>IF(AW26="x",'3 - Projects'!L6,0)+IF(AW27="x",'3 - Projects'!L7)+IF(AW28="x",'3 - Projects'!L8)+IF(AW29="x",'3 - Projects'!L9)+IF(AW30="x",'3 - Projects'!L10)</f>
        <v>0</v>
      </c>
      <c r="AX162" s="85">
        <f>IF(AX26="x",'3 - Projects'!L6,0)+IF(AX27="x",'3 - Projects'!L7)+IF(AX28="x",'3 - Projects'!L8)+IF(AX29="x",'3 - Projects'!L9)+IF(AX30="x",'3 - Projects'!L10)</f>
        <v>0</v>
      </c>
      <c r="AY162" s="85">
        <f>IF(AY26="x",'3 - Projects'!L6,0)+IF(AY27="x",'3 - Projects'!L7)+IF(AY28="x",'3 - Projects'!L8)+IF(AY29="x",'3 - Projects'!L9)+IF(AY30="x",'3 - Projects'!L10)</f>
        <v>0</v>
      </c>
      <c r="AZ162" s="85">
        <f>IF(AZ26="x",'3 - Projects'!L6,0)+IF(AZ27="x",'3 - Projects'!L7)+IF(AZ28="x",'3 - Projects'!L8)+IF(AZ29="x",'3 - Projects'!L9)+IF(AZ30="x",'3 - Projects'!L10)</f>
        <v>0</v>
      </c>
      <c r="BA162" s="85">
        <f>IF(BA26="x",'3 - Projects'!L6,0)+IF(BA27="x",'3 - Projects'!L7)+IF(BA28="x",'3 - Projects'!L8)+IF(BA29="x",'3 - Projects'!L9)+IF(BA30="x",'3 - Projects'!L10)</f>
        <v>0</v>
      </c>
      <c r="BB162" s="85">
        <f>IF(BB26="x",'3 - Projects'!L6,0)+IF(BB27="x",'3 - Projects'!L7)+IF(BB28="x",'3 - Projects'!L8)+IF(BB29="x",'3 - Projects'!L9)+IF(BB30="x",'3 - Projects'!L10)</f>
        <v>0</v>
      </c>
      <c r="BC162" s="85">
        <f>IF(BC26="x",'3 - Projects'!L6,0)+IF(BC27="x",'3 - Projects'!L7)+IF(BC28="x",'3 - Projects'!L8)+IF(BC29="x",'3 - Projects'!L9)+IF(BC30="x",'3 - Projects'!L10)</f>
        <v>0</v>
      </c>
      <c r="BD162" s="85">
        <f>IF(BD26="x",'3 - Projects'!L6,0)+IF(BD27="x",'3 - Projects'!L7)+IF(BD28="x",'3 - Projects'!L8)+IF(BD29="x",'3 - Projects'!L9)+IF(BD30="x",'3 - Projects'!L10)</f>
        <v>0</v>
      </c>
      <c r="BE162" s="85">
        <f>IF(BE26="x",'3 - Projects'!L6,0)+IF(BE27="x",'3 - Projects'!L7)+IF(BE28="x",'3 - Projects'!L8)+IF(BE29="x",'3 - Projects'!L9)+IF(BE30="x",'3 - Projects'!L10)</f>
        <v>0</v>
      </c>
      <c r="BF162" s="85">
        <f>IF(BF26="x",'3 - Projects'!L6,0)+IF(BF27="x",'3 - Projects'!L7)+IF(BF28="x",'3 - Projects'!L8)+IF(BF29="x",'3 - Projects'!L9)+IF(BF30="x",'3 - Projects'!L10)</f>
        <v>0</v>
      </c>
      <c r="BG162" s="85">
        <f>IF(BG26="x",'3 - Projects'!L6,0)+IF(BG27="x",'3 - Projects'!L7)+IF(BG28="x",'3 - Projects'!L8)+IF(BG29="x",'3 - Projects'!L9)+IF(BG30="x",'3 - Projects'!L10)</f>
        <v>0</v>
      </c>
      <c r="BH162" s="86">
        <f>IF(BH26="x",'3 - Projects'!L6,0)+IF(BH27="x",'3 - Projects'!L7)+IF(BH28="x",'3 - Projects'!L8)+IF(BH29="x",'3 - Projects'!L9)+IF(BH30="x",'3 - Projects'!L10)</f>
        <v>0</v>
      </c>
    </row>
    <row r="163" spans="1:60">
      <c r="A163" s="84"/>
      <c r="B163" s="85" t="str">
        <f>IF(Resource7_Name&lt;&gt;"",Resource7_Name&amp;"(s)","")</f>
        <v/>
      </c>
      <c r="C163" s="85"/>
      <c r="D163" s="85"/>
      <c r="E163" s="85"/>
      <c r="F163" s="85"/>
      <c r="G163" s="85"/>
      <c r="H163" s="85"/>
      <c r="I163" s="84">
        <f>IF(I26="x",'3 - Projects'!M6,0)+IF(I27="x",'3 - Projects'!M7)+IF(I28="x",'3 - Projects'!M8)+IF(I29="x",'3 - Projects'!M9)+IF(I30="x",'3 - Projects'!M10)</f>
        <v>0</v>
      </c>
      <c r="J163" s="85">
        <f>IF(J26="x",'3 - Projects'!M6,0)+IF(J27="x",'3 - Projects'!M7)+IF(J28="x",'3 - Projects'!M8)+IF(J29="x",'3 - Projects'!M9)+IF(J30="x",'3 - Projects'!M10)</f>
        <v>0</v>
      </c>
      <c r="K163" s="85">
        <f>IF(K26="x",'3 - Projects'!M6,0)+IF(K27="x",'3 - Projects'!M7)+IF(K28="x",'3 - Projects'!M8)+IF(K29="x",'3 - Projects'!M9)+IF(K30="x",'3 - Projects'!M10)</f>
        <v>0</v>
      </c>
      <c r="L163" s="85">
        <f>IF(L26="x",'3 - Projects'!M6,0)+IF(L27="x",'3 - Projects'!M7)+IF(L28="x",'3 - Projects'!M8)+IF(L29="x",'3 - Projects'!M9)+IF(L30="x",'3 - Projects'!M10)</f>
        <v>0</v>
      </c>
      <c r="M163" s="85">
        <f>IF(M26="x",'3 - Projects'!M6,0)+IF(M27="x",'3 - Projects'!M7)+IF(M28="x",'3 - Projects'!M8)+IF(M29="x",'3 - Projects'!M9)+IF(M30="x",'3 - Projects'!M10)</f>
        <v>0</v>
      </c>
      <c r="N163" s="85">
        <f>IF(N26="x",'3 - Projects'!M6,0)+IF(N27="x",'3 - Projects'!M7)+IF(N28="x",'3 - Projects'!M8)+IF(N29="x",'3 - Projects'!M9)+IF(N30="x",'3 - Projects'!M10)</f>
        <v>0</v>
      </c>
      <c r="O163" s="85">
        <f>IF(O26="x",'3 - Projects'!M6,0)+IF(O27="x",'3 - Projects'!M7)+IF(O28="x",'3 - Projects'!M8)+IF(O29="x",'3 - Projects'!M9)+IF(O30="x",'3 - Projects'!M10)</f>
        <v>0</v>
      </c>
      <c r="P163" s="85">
        <f>IF(P26="x",'3 - Projects'!M6,0)+IF(P27="x",'3 - Projects'!M7)+IF(P28="x",'3 - Projects'!M8)+IF(P29="x",'3 - Projects'!M9)+IF(P30="x",'3 - Projects'!M10)</f>
        <v>0</v>
      </c>
      <c r="Q163" s="85">
        <f>IF(Q26="x",'3 - Projects'!M6,0)+IF(Q27="x",'3 - Projects'!M7)+IF(Q28="x",'3 - Projects'!M8)+IF(Q29="x",'3 - Projects'!M9)+IF(Q30="x",'3 - Projects'!M10)</f>
        <v>0</v>
      </c>
      <c r="R163" s="85">
        <f>IF(R26="x",'3 - Projects'!M6,0)+IF(R27="x",'3 - Projects'!M7)+IF(R28="x",'3 - Projects'!M8)+IF(R29="x",'3 - Projects'!M9)+IF(R30="x",'3 - Projects'!M10)</f>
        <v>0</v>
      </c>
      <c r="S163" s="85">
        <f>IF(S26="x",'3 - Projects'!M6,0)+IF(S27="x",'3 - Projects'!M7)+IF(S28="x",'3 - Projects'!M8)+IF(S29="x",'3 - Projects'!M9)+IF(S30="x",'3 - Projects'!M10)</f>
        <v>0</v>
      </c>
      <c r="T163" s="85">
        <f>IF(T26="x",'3 - Projects'!M6,0)+IF(T27="x",'3 - Projects'!M7)+IF(T28="x",'3 - Projects'!M8)+IF(T29="x",'3 - Projects'!M9)+IF(T30="x",'3 - Projects'!M10)</f>
        <v>0</v>
      </c>
      <c r="U163" s="85">
        <f>IF(U26="x",'3 - Projects'!M6,0)+IF(U27="x",'3 - Projects'!M7)+IF(U28="x",'3 - Projects'!M8)+IF(U29="x",'3 - Projects'!M9)+IF(U30="x",'3 - Projects'!M10)</f>
        <v>0</v>
      </c>
      <c r="V163" s="85">
        <f>IF(V26="x",'3 - Projects'!M6,0)+IF(V27="x",'3 - Projects'!M7)+IF(V28="x",'3 - Projects'!M8)+IF(V29="x",'3 - Projects'!M9)+IF(V30="x",'3 - Projects'!M10)</f>
        <v>0</v>
      </c>
      <c r="W163" s="85">
        <f>IF(W26="x",'3 - Projects'!M6,0)+IF(W27="x",'3 - Projects'!M7)+IF(W28="x",'3 - Projects'!M8)+IF(W29="x",'3 - Projects'!M9)+IF(W30="x",'3 - Projects'!M10)</f>
        <v>0</v>
      </c>
      <c r="X163" s="85">
        <f>IF(X26="x",'3 - Projects'!M6,0)+IF(X27="x",'3 - Projects'!M7)+IF(X28="x",'3 - Projects'!M8)+IF(X29="x",'3 - Projects'!M9)+IF(X30="x",'3 - Projects'!M10)</f>
        <v>0</v>
      </c>
      <c r="Y163" s="85">
        <f>IF(Y26="x",'3 - Projects'!M6,0)+IF(Y27="x",'3 - Projects'!M7)+IF(Y28="x",'3 - Projects'!M8)+IF(Y29="x",'3 - Projects'!M9)+IF(Y30="x",'3 - Projects'!M10)</f>
        <v>0</v>
      </c>
      <c r="Z163" s="85">
        <f>IF(Z26="x",'3 - Projects'!M6,0)+IF(Z27="x",'3 - Projects'!M7)+IF(Z28="x",'3 - Projects'!M8)+IF(Z29="x",'3 - Projects'!M9)+IF(Z30="x",'3 - Projects'!M10)</f>
        <v>0</v>
      </c>
      <c r="AA163" s="85">
        <f>IF(AA26="x",'3 - Projects'!M6,0)+IF(AA27="x",'3 - Projects'!M7)+IF(AA28="x",'3 - Projects'!M8)+IF(AA29="x",'3 - Projects'!M9)+IF(AA30="x",'3 - Projects'!M10)</f>
        <v>0</v>
      </c>
      <c r="AB163" s="85">
        <f>IF(AB26="x",'3 - Projects'!M6,0)+IF(AB27="x",'3 - Projects'!M7)+IF(AB28="x",'3 - Projects'!M8)+IF(AB29="x",'3 - Projects'!M9)+IF(AB30="x",'3 - Projects'!M10)</f>
        <v>0</v>
      </c>
      <c r="AC163" s="85">
        <f>IF(AC26="x",'3 - Projects'!M6,0)+IF(AC27="x",'3 - Projects'!M7)+IF(AC28="x",'3 - Projects'!M8)+IF(AC29="x",'3 - Projects'!M9)+IF(AC30="x",'3 - Projects'!M10)</f>
        <v>0</v>
      </c>
      <c r="AD163" s="85">
        <f>IF(AD26="x",'3 - Projects'!M6,0)+IF(AD27="x",'3 - Projects'!M7)+IF(AD28="x",'3 - Projects'!M8)+IF(AD29="x",'3 - Projects'!M9)+IF(AD30="x",'3 - Projects'!M10)</f>
        <v>0</v>
      </c>
      <c r="AE163" s="85">
        <f>IF(AE26="x",'3 - Projects'!M6,0)+IF(AE27="x",'3 - Projects'!M7)+IF(AE28="x",'3 - Projects'!M8)+IF(AE29="x",'3 - Projects'!M9)+IF(AE30="x",'3 - Projects'!M10)</f>
        <v>0</v>
      </c>
      <c r="AF163" s="85">
        <f>IF(AF26="x",'3 - Projects'!M6,0)+IF(AF27="x",'3 - Projects'!M7)+IF(AF28="x",'3 - Projects'!M8)+IF(AF29="x",'3 - Projects'!M9)+IF(AF30="x",'3 - Projects'!M10)</f>
        <v>0</v>
      </c>
      <c r="AG163" s="85">
        <f>IF(AG26="x",'3 - Projects'!M6,0)+IF(AG27="x",'3 - Projects'!M7)+IF(AG28="x",'3 - Projects'!M8)+IF(AG29="x",'3 - Projects'!M9)+IF(AG30="x",'3 - Projects'!M10)</f>
        <v>0</v>
      </c>
      <c r="AH163" s="85">
        <f>IF(AH26="x",'3 - Projects'!M6,0)+IF(AH27="x",'3 - Projects'!M7)+IF(AH28="x",'3 - Projects'!M8)+IF(AH29="x",'3 - Projects'!M9)+IF(AH30="x",'3 - Projects'!M10)</f>
        <v>0</v>
      </c>
      <c r="AI163" s="85">
        <f>IF(AI26="x",'3 - Projects'!M6,0)+IF(AI27="x",'3 - Projects'!M7)+IF(AI28="x",'3 - Projects'!M8)+IF(AI29="x",'3 - Projects'!M9)+IF(AI30="x",'3 - Projects'!M10)</f>
        <v>0</v>
      </c>
      <c r="AJ163" s="85">
        <f>IF(AJ26="x",'3 - Projects'!M6,0)+IF(AJ27="x",'3 - Projects'!M7)+IF(AJ28="x",'3 - Projects'!M8)+IF(AJ29="x",'3 - Projects'!M9)+IF(AJ30="x",'3 - Projects'!M10)</f>
        <v>0</v>
      </c>
      <c r="AK163" s="85">
        <f>IF(AK26="x",'3 - Projects'!M6,0)+IF(AK27="x",'3 - Projects'!M7)+IF(AK28="x",'3 - Projects'!M8)+IF(AK29="x",'3 - Projects'!M9)+IF(AK30="x",'3 - Projects'!M10)</f>
        <v>0</v>
      </c>
      <c r="AL163" s="85">
        <f>IF(AL26="x",'3 - Projects'!M6,0)+IF(AL27="x",'3 - Projects'!M7)+IF(AL28="x",'3 - Projects'!M8)+IF(AL29="x",'3 - Projects'!M9)+IF(AL30="x",'3 - Projects'!M10)</f>
        <v>0</v>
      </c>
      <c r="AM163" s="85">
        <f>IF(AM26="x",'3 - Projects'!M6,0)+IF(AM27="x",'3 - Projects'!M7)+IF(AM28="x",'3 - Projects'!M8)+IF(AM29="x",'3 - Projects'!M9)+IF(AM30="x",'3 - Projects'!M10)</f>
        <v>0</v>
      </c>
      <c r="AN163" s="85">
        <f>IF(AN26="x",'3 - Projects'!M6,0)+IF(AN27="x",'3 - Projects'!M7)+IF(AN28="x",'3 - Projects'!M8)+IF(AN29="x",'3 - Projects'!M9)+IF(AN30="x",'3 - Projects'!M10)</f>
        <v>0</v>
      </c>
      <c r="AO163" s="85">
        <f>IF(AO26="x",'3 - Projects'!M6,0)+IF(AO27="x",'3 - Projects'!M7)+IF(AO28="x",'3 - Projects'!M8)+IF(AO29="x",'3 - Projects'!M9)+IF(AO30="x",'3 - Projects'!M10)</f>
        <v>0</v>
      </c>
      <c r="AP163" s="85">
        <f>IF(AP26="x",'3 - Projects'!M6,0)+IF(AP27="x",'3 - Projects'!M7)+IF(AP28="x",'3 - Projects'!M8)+IF(AP29="x",'3 - Projects'!M9)+IF(AP30="x",'3 - Projects'!M10)</f>
        <v>0</v>
      </c>
      <c r="AQ163" s="85">
        <f>IF(AQ26="x",'3 - Projects'!M6,0)+IF(AQ27="x",'3 - Projects'!M7)+IF(AQ28="x",'3 - Projects'!M8)+IF(AQ29="x",'3 - Projects'!M9)+IF(AQ30="x",'3 - Projects'!M10)</f>
        <v>0</v>
      </c>
      <c r="AR163" s="85">
        <f>IF(AR26="x",'3 - Projects'!M6,0)+IF(AR27="x",'3 - Projects'!M7)+IF(AR28="x",'3 - Projects'!M8)+IF(AR29="x",'3 - Projects'!M9)+IF(AR30="x",'3 - Projects'!M10)</f>
        <v>0</v>
      </c>
      <c r="AS163" s="85">
        <f>IF(AS26="x",'3 - Projects'!M6,0)+IF(AS27="x",'3 - Projects'!M7)+IF(AS28="x",'3 - Projects'!M8)+IF(AS29="x",'3 - Projects'!M9)+IF(AS30="x",'3 - Projects'!M10)</f>
        <v>0</v>
      </c>
      <c r="AT163" s="85">
        <f>IF(AT26="x",'3 - Projects'!M6,0)+IF(AT27="x",'3 - Projects'!M7)+IF(AT28="x",'3 - Projects'!M8)+IF(AT29="x",'3 - Projects'!M9)+IF(AT30="x",'3 - Projects'!M10)</f>
        <v>0</v>
      </c>
      <c r="AU163" s="85">
        <f>IF(AU26="x",'3 - Projects'!M6,0)+IF(AU27="x",'3 - Projects'!M7)+IF(AU28="x",'3 - Projects'!M8)+IF(AU29="x",'3 - Projects'!M9)+IF(AU30="x",'3 - Projects'!M10)</f>
        <v>0</v>
      </c>
      <c r="AV163" s="85">
        <f>IF(AV26="x",'3 - Projects'!M6,0)+IF(AV27="x",'3 - Projects'!M7)+IF(AV28="x",'3 - Projects'!M8)+IF(AV29="x",'3 - Projects'!M9)+IF(AV30="x",'3 - Projects'!M10)</f>
        <v>0</v>
      </c>
      <c r="AW163" s="85">
        <f>IF(AW26="x",'3 - Projects'!M6,0)+IF(AW27="x",'3 - Projects'!M7)+IF(AW28="x",'3 - Projects'!M8)+IF(AW29="x",'3 - Projects'!M9)+IF(AW30="x",'3 - Projects'!M10)</f>
        <v>0</v>
      </c>
      <c r="AX163" s="85">
        <f>IF(AX26="x",'3 - Projects'!M6,0)+IF(AX27="x",'3 - Projects'!M7)+IF(AX28="x",'3 - Projects'!M8)+IF(AX29="x",'3 - Projects'!M9)+IF(AX30="x",'3 - Projects'!M10)</f>
        <v>0</v>
      </c>
      <c r="AY163" s="85">
        <f>IF(AY26="x",'3 - Projects'!M6,0)+IF(AY27="x",'3 - Projects'!M7)+IF(AY28="x",'3 - Projects'!M8)+IF(AY29="x",'3 - Projects'!M9)+IF(AY30="x",'3 - Projects'!M10)</f>
        <v>0</v>
      </c>
      <c r="AZ163" s="85">
        <f>IF(AZ26="x",'3 - Projects'!M6,0)+IF(AZ27="x",'3 - Projects'!M7)+IF(AZ28="x",'3 - Projects'!M8)+IF(AZ29="x",'3 - Projects'!M9)+IF(AZ30="x",'3 - Projects'!M10)</f>
        <v>0</v>
      </c>
      <c r="BA163" s="85">
        <f>IF(BA26="x",'3 - Projects'!M6,0)+IF(BA27="x",'3 - Projects'!M7)+IF(BA28="x",'3 - Projects'!M8)+IF(BA29="x",'3 - Projects'!M9)+IF(BA30="x",'3 - Projects'!M10)</f>
        <v>0</v>
      </c>
      <c r="BB163" s="85">
        <f>IF(BB26="x",'3 - Projects'!M6,0)+IF(BB27="x",'3 - Projects'!M7)+IF(BB28="x",'3 - Projects'!M8)+IF(BB29="x",'3 - Projects'!M9)+IF(BB30="x",'3 - Projects'!M10)</f>
        <v>0</v>
      </c>
      <c r="BC163" s="85">
        <f>IF(BC26="x",'3 - Projects'!M6,0)+IF(BC27="x",'3 - Projects'!M7)+IF(BC28="x",'3 - Projects'!M8)+IF(BC29="x",'3 - Projects'!M9)+IF(BC30="x",'3 - Projects'!M10)</f>
        <v>0</v>
      </c>
      <c r="BD163" s="85">
        <f>IF(BD26="x",'3 - Projects'!M6,0)+IF(BD27="x",'3 - Projects'!M7)+IF(BD28="x",'3 - Projects'!M8)+IF(BD29="x",'3 - Projects'!M9)+IF(BD30="x",'3 - Projects'!M10)</f>
        <v>0</v>
      </c>
      <c r="BE163" s="85">
        <f>IF(BE26="x",'3 - Projects'!M6,0)+IF(BE27="x",'3 - Projects'!M7)+IF(BE28="x",'3 - Projects'!M8)+IF(BE29="x",'3 - Projects'!M9)+IF(BE30="x",'3 - Projects'!M10)</f>
        <v>0</v>
      </c>
      <c r="BF163" s="85">
        <f>IF(BF26="x",'3 - Projects'!M6,0)+IF(BF27="x",'3 - Projects'!M7)+IF(BF28="x",'3 - Projects'!M8)+IF(BF29="x",'3 - Projects'!M9)+IF(BF30="x",'3 - Projects'!M10)</f>
        <v>0</v>
      </c>
      <c r="BG163" s="85">
        <f>IF(BG26="x",'3 - Projects'!M6,0)+IF(BG27="x",'3 - Projects'!M7)+IF(BG28="x",'3 - Projects'!M8)+IF(BG29="x",'3 - Projects'!M9)+IF(BG30="x",'3 - Projects'!M10)</f>
        <v>0</v>
      </c>
      <c r="BH163" s="86">
        <f>IF(BH26="x",'3 - Projects'!M6,0)+IF(BH27="x",'3 - Projects'!M7)+IF(BH28="x",'3 - Projects'!M8)+IF(BH29="x",'3 - Projects'!M9)+IF(BH30="x",'3 - Projects'!M10)</f>
        <v>0</v>
      </c>
    </row>
    <row r="164" spans="1:60">
      <c r="A164" s="84"/>
      <c r="B164" s="85" t="str">
        <f>IF(Resource8_Name&lt;&gt;"",Resource8_Name&amp;"(s)","")</f>
        <v/>
      </c>
      <c r="C164" s="85"/>
      <c r="D164" s="85"/>
      <c r="E164" s="85"/>
      <c r="F164" s="85"/>
      <c r="G164" s="85"/>
      <c r="H164" s="85"/>
      <c r="I164" s="84">
        <f>IF(I26="x",'3 - Projects'!N6,0)+IF(I27="x",'3 - Projects'!N7)+IF(I28="x",'3 - Projects'!N8)+IF(I29="x",'3 - Projects'!N9)+IF(I30="x",'3 - Projects'!N10)</f>
        <v>0</v>
      </c>
      <c r="J164" s="85">
        <f>IF(J26="x",'3 - Projects'!N6,0)+IF(J27="x",'3 - Projects'!N7)+IF(J28="x",'3 - Projects'!N8)+IF(J29="x",'3 - Projects'!N9)+IF(J30="x",'3 - Projects'!N10)</f>
        <v>0</v>
      </c>
      <c r="K164" s="85">
        <f>IF(K26="x",'3 - Projects'!N6,0)+IF(K27="x",'3 - Projects'!N7)+IF(K28="x",'3 - Projects'!N8)+IF(K29="x",'3 - Projects'!N9)+IF(K30="x",'3 - Projects'!N10)</f>
        <v>0</v>
      </c>
      <c r="L164" s="85">
        <f>IF(L26="x",'3 - Projects'!N6,0)+IF(L27="x",'3 - Projects'!N7)+IF(L28="x",'3 - Projects'!N8)+IF(L29="x",'3 - Projects'!N9)+IF(L30="x",'3 - Projects'!N10)</f>
        <v>0</v>
      </c>
      <c r="M164" s="85">
        <f>IF(M26="x",'3 - Projects'!N6,0)+IF(M27="x",'3 - Projects'!N7)+IF(M28="x",'3 - Projects'!N8)+IF(M29="x",'3 - Projects'!N9)+IF(M30="x",'3 - Projects'!N10)</f>
        <v>0</v>
      </c>
      <c r="N164" s="85">
        <f>IF(N26="x",'3 - Projects'!N6,0)+IF(N27="x",'3 - Projects'!N7)+IF(N28="x",'3 - Projects'!N8)+IF(N29="x",'3 - Projects'!N9)+IF(N30="x",'3 - Projects'!N10)</f>
        <v>0</v>
      </c>
      <c r="O164" s="85">
        <f>IF(O26="x",'3 - Projects'!N6,0)+IF(O27="x",'3 - Projects'!N7)+IF(O28="x",'3 - Projects'!N8)+IF(O29="x",'3 - Projects'!N9)+IF(O30="x",'3 - Projects'!N10)</f>
        <v>0</v>
      </c>
      <c r="P164" s="85">
        <f>IF(P26="x",'3 - Projects'!N6,0)+IF(P27="x",'3 - Projects'!N7)+IF(P28="x",'3 - Projects'!N8)+IF(P29="x",'3 - Projects'!N9)+IF(P30="x",'3 - Projects'!N10)</f>
        <v>0</v>
      </c>
      <c r="Q164" s="85">
        <f>IF(Q26="x",'3 - Projects'!N6,0)+IF(Q27="x",'3 - Projects'!N7)+IF(Q28="x",'3 - Projects'!N8)+IF(Q29="x",'3 - Projects'!N9)+IF(Q30="x",'3 - Projects'!N10)</f>
        <v>0</v>
      </c>
      <c r="R164" s="85">
        <f>IF(R26="x",'3 - Projects'!N6,0)+IF(R27="x",'3 - Projects'!N7)+IF(R28="x",'3 - Projects'!N8)+IF(R29="x",'3 - Projects'!N9)+IF(R30="x",'3 - Projects'!N10)</f>
        <v>0</v>
      </c>
      <c r="S164" s="85">
        <f>IF(S26="x",'3 - Projects'!N6,0)+IF(S27="x",'3 - Projects'!N7)+IF(S28="x",'3 - Projects'!N8)+IF(S29="x",'3 - Projects'!N9)+IF(S30="x",'3 - Projects'!N10)</f>
        <v>0</v>
      </c>
      <c r="T164" s="85">
        <f>IF(T26="x",'3 - Projects'!N6,0)+IF(T27="x",'3 - Projects'!N7)+IF(T28="x",'3 - Projects'!N8)+IF(T29="x",'3 - Projects'!N9)+IF(T30="x",'3 - Projects'!N10)</f>
        <v>0</v>
      </c>
      <c r="U164" s="85">
        <f>IF(U26="x",'3 - Projects'!N6,0)+IF(U27="x",'3 - Projects'!N7)+IF(U28="x",'3 - Projects'!N8)+IF(U29="x",'3 - Projects'!N9)+IF(U30="x",'3 - Projects'!N10)</f>
        <v>0</v>
      </c>
      <c r="V164" s="85">
        <f>IF(V26="x",'3 - Projects'!N6,0)+IF(V27="x",'3 - Projects'!N7)+IF(V28="x",'3 - Projects'!N8)+IF(V29="x",'3 - Projects'!N9)+IF(V30="x",'3 - Projects'!N10)</f>
        <v>0</v>
      </c>
      <c r="W164" s="85">
        <f>IF(W26="x",'3 - Projects'!N6,0)+IF(W27="x",'3 - Projects'!N7)+IF(W28="x",'3 - Projects'!N8)+IF(W29="x",'3 - Projects'!N9)+IF(W30="x",'3 - Projects'!N10)</f>
        <v>0</v>
      </c>
      <c r="X164" s="85">
        <f>IF(X26="x",'3 - Projects'!N6,0)+IF(X27="x",'3 - Projects'!N7)+IF(X28="x",'3 - Projects'!N8)+IF(X29="x",'3 - Projects'!N9)+IF(X30="x",'3 - Projects'!N10)</f>
        <v>0</v>
      </c>
      <c r="Y164" s="85">
        <f>IF(Y26="x",'3 - Projects'!N6,0)+IF(Y27="x",'3 - Projects'!N7)+IF(Y28="x",'3 - Projects'!N8)+IF(Y29="x",'3 - Projects'!N9)+IF(Y30="x",'3 - Projects'!N10)</f>
        <v>0</v>
      </c>
      <c r="Z164" s="85">
        <f>IF(Z26="x",'3 - Projects'!N6,0)+IF(Z27="x",'3 - Projects'!N7)+IF(Z28="x",'3 - Projects'!N8)+IF(Z29="x",'3 - Projects'!N9)+IF(Z30="x",'3 - Projects'!N10)</f>
        <v>0</v>
      </c>
      <c r="AA164" s="85">
        <f>IF(AA26="x",'3 - Projects'!N6,0)+IF(AA27="x",'3 - Projects'!N7)+IF(AA28="x",'3 - Projects'!N8)+IF(AA29="x",'3 - Projects'!N9)+IF(AA30="x",'3 - Projects'!N10)</f>
        <v>0</v>
      </c>
      <c r="AB164" s="85">
        <f>IF(AB26="x",'3 - Projects'!N6,0)+IF(AB27="x",'3 - Projects'!N7)+IF(AB28="x",'3 - Projects'!N8)+IF(AB29="x",'3 - Projects'!N9)+IF(AB30="x",'3 - Projects'!N10)</f>
        <v>0</v>
      </c>
      <c r="AC164" s="85">
        <f>IF(AC26="x",'3 - Projects'!N6,0)+IF(AC27="x",'3 - Projects'!N7)+IF(AC28="x",'3 - Projects'!N8)+IF(AC29="x",'3 - Projects'!N9)+IF(AC30="x",'3 - Projects'!N10)</f>
        <v>0</v>
      </c>
      <c r="AD164" s="85">
        <f>IF(AD26="x",'3 - Projects'!N6,0)+IF(AD27="x",'3 - Projects'!N7)+IF(AD28="x",'3 - Projects'!N8)+IF(AD29="x",'3 - Projects'!N9)+IF(AD30="x",'3 - Projects'!N10)</f>
        <v>0</v>
      </c>
      <c r="AE164" s="85">
        <f>IF(AE26="x",'3 - Projects'!N6,0)+IF(AE27="x",'3 - Projects'!N7)+IF(AE28="x",'3 - Projects'!N8)+IF(AE29="x",'3 - Projects'!N9)+IF(AE30="x",'3 - Projects'!N10)</f>
        <v>0</v>
      </c>
      <c r="AF164" s="85">
        <f>IF(AF26="x",'3 - Projects'!N6,0)+IF(AF27="x",'3 - Projects'!N7)+IF(AF28="x",'3 - Projects'!N8)+IF(AF29="x",'3 - Projects'!N9)+IF(AF30="x",'3 - Projects'!N10)</f>
        <v>0</v>
      </c>
      <c r="AG164" s="85">
        <f>IF(AG26="x",'3 - Projects'!N6,0)+IF(AG27="x",'3 - Projects'!N7)+IF(AG28="x",'3 - Projects'!N8)+IF(AG29="x",'3 - Projects'!N9)+IF(AG30="x",'3 - Projects'!N10)</f>
        <v>0</v>
      </c>
      <c r="AH164" s="85">
        <f>IF(AH26="x",'3 - Projects'!N6,0)+IF(AH27="x",'3 - Projects'!N7)+IF(AH28="x",'3 - Projects'!N8)+IF(AH29="x",'3 - Projects'!N9)+IF(AH30="x",'3 - Projects'!N10)</f>
        <v>0</v>
      </c>
      <c r="AI164" s="85">
        <f>IF(AI26="x",'3 - Projects'!N6,0)+IF(AI27="x",'3 - Projects'!N7)+IF(AI28="x",'3 - Projects'!N8)+IF(AI29="x",'3 - Projects'!N9)+IF(AI30="x",'3 - Projects'!N10)</f>
        <v>0</v>
      </c>
      <c r="AJ164" s="85">
        <f>IF(AJ26="x",'3 - Projects'!N6,0)+IF(AJ27="x",'3 - Projects'!N7)+IF(AJ28="x",'3 - Projects'!N8)+IF(AJ29="x",'3 - Projects'!N9)+IF(AJ30="x",'3 - Projects'!N10)</f>
        <v>0</v>
      </c>
      <c r="AK164" s="85">
        <f>IF(AK26="x",'3 - Projects'!N6,0)+IF(AK27="x",'3 - Projects'!N7)+IF(AK28="x",'3 - Projects'!N8)+IF(AK29="x",'3 - Projects'!N9)+IF(AK30="x",'3 - Projects'!N10)</f>
        <v>0</v>
      </c>
      <c r="AL164" s="85">
        <f>IF(AL26="x",'3 - Projects'!N6,0)+IF(AL27="x",'3 - Projects'!N7)+IF(AL28="x",'3 - Projects'!N8)+IF(AL29="x",'3 - Projects'!N9)+IF(AL30="x",'3 - Projects'!N10)</f>
        <v>0</v>
      </c>
      <c r="AM164" s="85">
        <f>IF(AM26="x",'3 - Projects'!N6,0)+IF(AM27="x",'3 - Projects'!N7)+IF(AM28="x",'3 - Projects'!N8)+IF(AM29="x",'3 - Projects'!N9)+IF(AM30="x",'3 - Projects'!N10)</f>
        <v>0</v>
      </c>
      <c r="AN164" s="85">
        <f>IF(AN26="x",'3 - Projects'!N6,0)+IF(AN27="x",'3 - Projects'!N7)+IF(AN28="x",'3 - Projects'!N8)+IF(AN29="x",'3 - Projects'!N9)+IF(AN30="x",'3 - Projects'!N10)</f>
        <v>0</v>
      </c>
      <c r="AO164" s="85">
        <f>IF(AO26="x",'3 - Projects'!N6,0)+IF(AO27="x",'3 - Projects'!N7)+IF(AO28="x",'3 - Projects'!N8)+IF(AO29="x",'3 - Projects'!N9)+IF(AO30="x",'3 - Projects'!N10)</f>
        <v>0</v>
      </c>
      <c r="AP164" s="85">
        <f>IF(AP26="x",'3 - Projects'!N6,0)+IF(AP27="x",'3 - Projects'!N7)+IF(AP28="x",'3 - Projects'!N8)+IF(AP29="x",'3 - Projects'!N9)+IF(AP30="x",'3 - Projects'!N10)</f>
        <v>0</v>
      </c>
      <c r="AQ164" s="85">
        <f>IF(AQ26="x",'3 - Projects'!N6,0)+IF(AQ27="x",'3 - Projects'!N7)+IF(AQ28="x",'3 - Projects'!N8)+IF(AQ29="x",'3 - Projects'!N9)+IF(AQ30="x",'3 - Projects'!N10)</f>
        <v>0</v>
      </c>
      <c r="AR164" s="85">
        <f>IF(AR26="x",'3 - Projects'!N6,0)+IF(AR27="x",'3 - Projects'!N7)+IF(AR28="x",'3 - Projects'!N8)+IF(AR29="x",'3 - Projects'!N9)+IF(AR30="x",'3 - Projects'!N10)</f>
        <v>0</v>
      </c>
      <c r="AS164" s="85">
        <f>IF(AS26="x",'3 - Projects'!N6,0)+IF(AS27="x",'3 - Projects'!N7)+IF(AS28="x",'3 - Projects'!N8)+IF(AS29="x",'3 - Projects'!N9)+IF(AS30="x",'3 - Projects'!N10)</f>
        <v>0</v>
      </c>
      <c r="AT164" s="85">
        <f>IF(AT26="x",'3 - Projects'!N6,0)+IF(AT27="x",'3 - Projects'!N7)+IF(AT28="x",'3 - Projects'!N8)+IF(AT29="x",'3 - Projects'!N9)+IF(AT30="x",'3 - Projects'!N10)</f>
        <v>0</v>
      </c>
      <c r="AU164" s="85">
        <f>IF(AU26="x",'3 - Projects'!N6,0)+IF(AU27="x",'3 - Projects'!N7)+IF(AU28="x",'3 - Projects'!N8)+IF(AU29="x",'3 - Projects'!N9)+IF(AU30="x",'3 - Projects'!N10)</f>
        <v>0</v>
      </c>
      <c r="AV164" s="85">
        <f>IF(AV26="x",'3 - Projects'!N6,0)+IF(AV27="x",'3 - Projects'!N7)+IF(AV28="x",'3 - Projects'!N8)+IF(AV29="x",'3 - Projects'!N9)+IF(AV30="x",'3 - Projects'!N10)</f>
        <v>0</v>
      </c>
      <c r="AW164" s="85">
        <f>IF(AW26="x",'3 - Projects'!N6,0)+IF(AW27="x",'3 - Projects'!N7)+IF(AW28="x",'3 - Projects'!N8)+IF(AW29="x",'3 - Projects'!N9)+IF(AW30="x",'3 - Projects'!N10)</f>
        <v>0</v>
      </c>
      <c r="AX164" s="85">
        <f>IF(AX26="x",'3 - Projects'!N6,0)+IF(AX27="x",'3 - Projects'!N7)+IF(AX28="x",'3 - Projects'!N8)+IF(AX29="x",'3 - Projects'!N9)+IF(AX30="x",'3 - Projects'!N10)</f>
        <v>0</v>
      </c>
      <c r="AY164" s="85">
        <f>IF(AY26="x",'3 - Projects'!N6,0)+IF(AY27="x",'3 - Projects'!N7)+IF(AY28="x",'3 - Projects'!N8)+IF(AY29="x",'3 - Projects'!N9)+IF(AY30="x",'3 - Projects'!N10)</f>
        <v>0</v>
      </c>
      <c r="AZ164" s="85">
        <f>IF(AZ26="x",'3 - Projects'!N6,0)+IF(AZ27="x",'3 - Projects'!N7)+IF(AZ28="x",'3 - Projects'!N8)+IF(AZ29="x",'3 - Projects'!N9)+IF(AZ30="x",'3 - Projects'!N10)</f>
        <v>0</v>
      </c>
      <c r="BA164" s="85">
        <f>IF(BA26="x",'3 - Projects'!N6,0)+IF(BA27="x",'3 - Projects'!N7)+IF(BA28="x",'3 - Projects'!N8)+IF(BA29="x",'3 - Projects'!N9)+IF(BA30="x",'3 - Projects'!N10)</f>
        <v>0</v>
      </c>
      <c r="BB164" s="85">
        <f>IF(BB26="x",'3 - Projects'!N6,0)+IF(BB27="x",'3 - Projects'!N7)+IF(BB28="x",'3 - Projects'!N8)+IF(BB29="x",'3 - Projects'!N9)+IF(BB30="x",'3 - Projects'!N10)</f>
        <v>0</v>
      </c>
      <c r="BC164" s="85">
        <f>IF(BC26="x",'3 - Projects'!N6,0)+IF(BC27="x",'3 - Projects'!N7)+IF(BC28="x",'3 - Projects'!N8)+IF(BC29="x",'3 - Projects'!N9)+IF(BC30="x",'3 - Projects'!N10)</f>
        <v>0</v>
      </c>
      <c r="BD164" s="85">
        <f>IF(BD26="x",'3 - Projects'!N6,0)+IF(BD27="x",'3 - Projects'!N7)+IF(BD28="x",'3 - Projects'!N8)+IF(BD29="x",'3 - Projects'!N9)+IF(BD30="x",'3 - Projects'!N10)</f>
        <v>0</v>
      </c>
      <c r="BE164" s="85">
        <f>IF(BE26="x",'3 - Projects'!N6,0)+IF(BE27="x",'3 - Projects'!N7)+IF(BE28="x",'3 - Projects'!N8)+IF(BE29="x",'3 - Projects'!N9)+IF(BE30="x",'3 - Projects'!N10)</f>
        <v>0</v>
      </c>
      <c r="BF164" s="85">
        <f>IF(BF26="x",'3 - Projects'!N6,0)+IF(BF27="x",'3 - Projects'!N7)+IF(BF28="x",'3 - Projects'!N8)+IF(BF29="x",'3 - Projects'!N9)+IF(BF30="x",'3 - Projects'!N10)</f>
        <v>0</v>
      </c>
      <c r="BG164" s="85">
        <f>IF(BG26="x",'3 - Projects'!N6,0)+IF(BG27="x",'3 - Projects'!N7)+IF(BG28="x",'3 - Projects'!N8)+IF(BG29="x",'3 - Projects'!N9)+IF(BG30="x",'3 - Projects'!N10)</f>
        <v>0</v>
      </c>
      <c r="BH164" s="86">
        <f>IF(BH26="x",'3 - Projects'!N6,0)+IF(BH27="x",'3 - Projects'!N7)+IF(BH28="x",'3 - Projects'!N8)+IF(BH29="x",'3 - Projects'!N9)+IF(BH30="x",'3 - Projects'!N10)</f>
        <v>0</v>
      </c>
    </row>
    <row r="165" spans="1:60">
      <c r="A165" s="84"/>
      <c r="B165" s="85" t="str">
        <f>IF(Resource9_Name&lt;&gt;"",Resource9_Name&amp;"(s)","")</f>
        <v/>
      </c>
      <c r="C165" s="85"/>
      <c r="D165" s="85"/>
      <c r="E165" s="85"/>
      <c r="F165" s="85"/>
      <c r="G165" s="85"/>
      <c r="H165" s="85"/>
      <c r="I165" s="84">
        <f>IF(I26="x",'3 - Projects'!O6,0)+IF(I27="x",'3 - Projects'!O7)+IF(I28="x",'3 - Projects'!O8)+IF(I29="x",'3 - Projects'!O9)+IF(I30="x",'3 - Projects'!O10)</f>
        <v>0</v>
      </c>
      <c r="J165" s="85">
        <f>IF(J26="x",'3 - Projects'!O6,0)+IF(J27="x",'3 - Projects'!O7)+IF(J28="x",'3 - Projects'!O8)+IF(J29="x",'3 - Projects'!O9)+IF(J30="x",'3 - Projects'!O10)</f>
        <v>0</v>
      </c>
      <c r="K165" s="85">
        <f>IF(K26="x",'3 - Projects'!O6,0)+IF(K27="x",'3 - Projects'!O7)+IF(K28="x",'3 - Projects'!O8)+IF(K29="x",'3 - Projects'!O9)+IF(K30="x",'3 - Projects'!O10)</f>
        <v>0</v>
      </c>
      <c r="L165" s="85">
        <f>IF(L26="x",'3 - Projects'!O6,0)+IF(L27="x",'3 - Projects'!O7)+IF(L28="x",'3 - Projects'!O8)+IF(L29="x",'3 - Projects'!O9)+IF(L30="x",'3 - Projects'!O10)</f>
        <v>0</v>
      </c>
      <c r="M165" s="85">
        <f>IF(M26="x",'3 - Projects'!O6,0)+IF(M27="x",'3 - Projects'!O7)+IF(M28="x",'3 - Projects'!O8)+IF(M29="x",'3 - Projects'!O9)+IF(M30="x",'3 - Projects'!O10)</f>
        <v>0</v>
      </c>
      <c r="N165" s="85">
        <f>IF(N26="x",'3 - Projects'!O6,0)+IF(N27="x",'3 - Projects'!O7)+IF(N28="x",'3 - Projects'!O8)+IF(N29="x",'3 - Projects'!O9)+IF(N30="x",'3 - Projects'!O10)</f>
        <v>0</v>
      </c>
      <c r="O165" s="85">
        <f>IF(O26="x",'3 - Projects'!O6,0)+IF(O27="x",'3 - Projects'!O7)+IF(O28="x",'3 - Projects'!O8)+IF(O29="x",'3 - Projects'!O9)+IF(O30="x",'3 - Projects'!O10)</f>
        <v>0</v>
      </c>
      <c r="P165" s="85">
        <f>IF(P26="x",'3 - Projects'!O6,0)+IF(P27="x",'3 - Projects'!O7)+IF(P28="x",'3 - Projects'!O8)+IF(P29="x",'3 - Projects'!O9)+IF(P30="x",'3 - Projects'!O10)</f>
        <v>0</v>
      </c>
      <c r="Q165" s="85">
        <f>IF(Q26="x",'3 - Projects'!O6,0)+IF(Q27="x",'3 - Projects'!O7)+IF(Q28="x",'3 - Projects'!O8)+IF(Q29="x",'3 - Projects'!O9)+IF(Q30="x",'3 - Projects'!O10)</f>
        <v>0</v>
      </c>
      <c r="R165" s="85">
        <f>IF(R26="x",'3 - Projects'!O6,0)+IF(R27="x",'3 - Projects'!O7)+IF(R28="x",'3 - Projects'!O8)+IF(R29="x",'3 - Projects'!O9)+IF(R30="x",'3 - Projects'!O10)</f>
        <v>0</v>
      </c>
      <c r="S165" s="85">
        <f>IF(S26="x",'3 - Projects'!O6,0)+IF(S27="x",'3 - Projects'!O7)+IF(S28="x",'3 - Projects'!O8)+IF(S29="x",'3 - Projects'!O9)+IF(S30="x",'3 - Projects'!O10)</f>
        <v>0</v>
      </c>
      <c r="T165" s="85">
        <f>IF(T26="x",'3 - Projects'!O6,0)+IF(T27="x",'3 - Projects'!O7)+IF(T28="x",'3 - Projects'!O8)+IF(T29="x",'3 - Projects'!O9)+IF(T30="x",'3 - Projects'!O10)</f>
        <v>0</v>
      </c>
      <c r="U165" s="85">
        <f>IF(U26="x",'3 - Projects'!O6,0)+IF(U27="x",'3 - Projects'!O7)+IF(U28="x",'3 - Projects'!O8)+IF(U29="x",'3 - Projects'!O9)+IF(U30="x",'3 - Projects'!O10)</f>
        <v>0</v>
      </c>
      <c r="V165" s="85">
        <f>IF(V26="x",'3 - Projects'!O6,0)+IF(V27="x",'3 - Projects'!O7)+IF(V28="x",'3 - Projects'!O8)+IF(V29="x",'3 - Projects'!O9)+IF(V30="x",'3 - Projects'!O10)</f>
        <v>0</v>
      </c>
      <c r="W165" s="85">
        <f>IF(W26="x",'3 - Projects'!O6,0)+IF(W27="x",'3 - Projects'!O7)+IF(W28="x",'3 - Projects'!O8)+IF(W29="x",'3 - Projects'!O9)+IF(W30="x",'3 - Projects'!O10)</f>
        <v>0</v>
      </c>
      <c r="X165" s="85">
        <f>IF(X26="x",'3 - Projects'!O6,0)+IF(X27="x",'3 - Projects'!O7)+IF(X28="x",'3 - Projects'!O8)+IF(X29="x",'3 - Projects'!O9)+IF(X30="x",'3 - Projects'!O10)</f>
        <v>0</v>
      </c>
      <c r="Y165" s="85">
        <f>IF(Y26="x",'3 - Projects'!O6,0)+IF(Y27="x",'3 - Projects'!O7)+IF(Y28="x",'3 - Projects'!O8)+IF(Y29="x",'3 - Projects'!O9)+IF(Y30="x",'3 - Projects'!O10)</f>
        <v>0</v>
      </c>
      <c r="Z165" s="85">
        <f>IF(Z26="x",'3 - Projects'!O6,0)+IF(Z27="x",'3 - Projects'!O7)+IF(Z28="x",'3 - Projects'!O8)+IF(Z29="x",'3 - Projects'!O9)+IF(Z30="x",'3 - Projects'!O10)</f>
        <v>0</v>
      </c>
      <c r="AA165" s="85">
        <f>IF(AA26="x",'3 - Projects'!O6,0)+IF(AA27="x",'3 - Projects'!O7)+IF(AA28="x",'3 - Projects'!O8)+IF(AA29="x",'3 - Projects'!O9)+IF(AA30="x",'3 - Projects'!O10)</f>
        <v>0</v>
      </c>
      <c r="AB165" s="85">
        <f>IF(AB26="x",'3 - Projects'!O6,0)+IF(AB27="x",'3 - Projects'!O7)+IF(AB28="x",'3 - Projects'!O8)+IF(AB29="x",'3 - Projects'!O9)+IF(AB30="x",'3 - Projects'!O10)</f>
        <v>0</v>
      </c>
      <c r="AC165" s="85">
        <f>IF(AC26="x",'3 - Projects'!O6,0)+IF(AC27="x",'3 - Projects'!O7)+IF(AC28="x",'3 - Projects'!O8)+IF(AC29="x",'3 - Projects'!O9)+IF(AC30="x",'3 - Projects'!O10)</f>
        <v>0</v>
      </c>
      <c r="AD165" s="85">
        <f>IF(AD26="x",'3 - Projects'!O6,0)+IF(AD27="x",'3 - Projects'!O7)+IF(AD28="x",'3 - Projects'!O8)+IF(AD29="x",'3 - Projects'!O9)+IF(AD30="x",'3 - Projects'!O10)</f>
        <v>0</v>
      </c>
      <c r="AE165" s="85">
        <f>IF(AE26="x",'3 - Projects'!O6,0)+IF(AE27="x",'3 - Projects'!O7)+IF(AE28="x",'3 - Projects'!O8)+IF(AE29="x",'3 - Projects'!O9)+IF(AE30="x",'3 - Projects'!O10)</f>
        <v>0</v>
      </c>
      <c r="AF165" s="85">
        <f>IF(AF26="x",'3 - Projects'!O6,0)+IF(AF27="x",'3 - Projects'!O7)+IF(AF28="x",'3 - Projects'!O8)+IF(AF29="x",'3 - Projects'!O9)+IF(AF30="x",'3 - Projects'!O10)</f>
        <v>0</v>
      </c>
      <c r="AG165" s="85">
        <f>IF(AG26="x",'3 - Projects'!O6,0)+IF(AG27="x",'3 - Projects'!O7)+IF(AG28="x",'3 - Projects'!O8)+IF(AG29="x",'3 - Projects'!O9)+IF(AG30="x",'3 - Projects'!O10)</f>
        <v>0</v>
      </c>
      <c r="AH165" s="85">
        <f>IF(AH26="x",'3 - Projects'!O6,0)+IF(AH27="x",'3 - Projects'!O7)+IF(AH28="x",'3 - Projects'!O8)+IF(AH29="x",'3 - Projects'!O9)+IF(AH30="x",'3 - Projects'!O10)</f>
        <v>0</v>
      </c>
      <c r="AI165" s="85">
        <f>IF(AI26="x",'3 - Projects'!O6,0)+IF(AI27="x",'3 - Projects'!O7)+IF(AI28="x",'3 - Projects'!O8)+IF(AI29="x",'3 - Projects'!O9)+IF(AI30="x",'3 - Projects'!O10)</f>
        <v>0</v>
      </c>
      <c r="AJ165" s="85">
        <f>IF(AJ26="x",'3 - Projects'!O6,0)+IF(AJ27="x",'3 - Projects'!O7)+IF(AJ28="x",'3 - Projects'!O8)+IF(AJ29="x",'3 - Projects'!O9)+IF(AJ30="x",'3 - Projects'!O10)</f>
        <v>0</v>
      </c>
      <c r="AK165" s="85">
        <f>IF(AK26="x",'3 - Projects'!O6,0)+IF(AK27="x",'3 - Projects'!O7)+IF(AK28="x",'3 - Projects'!O8)+IF(AK29="x",'3 - Projects'!O9)+IF(AK30="x",'3 - Projects'!O10)</f>
        <v>0</v>
      </c>
      <c r="AL165" s="85">
        <f>IF(AL26="x",'3 - Projects'!O6,0)+IF(AL27="x",'3 - Projects'!O7)+IF(AL28="x",'3 - Projects'!O8)+IF(AL29="x",'3 - Projects'!O9)+IF(AL30="x",'3 - Projects'!O10)</f>
        <v>0</v>
      </c>
      <c r="AM165" s="85">
        <f>IF(AM26="x",'3 - Projects'!O6,0)+IF(AM27="x",'3 - Projects'!O7)+IF(AM28="x",'3 - Projects'!O8)+IF(AM29="x",'3 - Projects'!O9)+IF(AM30="x",'3 - Projects'!O10)</f>
        <v>0</v>
      </c>
      <c r="AN165" s="85">
        <f>IF(AN26="x",'3 - Projects'!O6,0)+IF(AN27="x",'3 - Projects'!O7)+IF(AN28="x",'3 - Projects'!O8)+IF(AN29="x",'3 - Projects'!O9)+IF(AN30="x",'3 - Projects'!O10)</f>
        <v>0</v>
      </c>
      <c r="AO165" s="85">
        <f>IF(AO26="x",'3 - Projects'!O6,0)+IF(AO27="x",'3 - Projects'!O7)+IF(AO28="x",'3 - Projects'!O8)+IF(AO29="x",'3 - Projects'!O9)+IF(AO30="x",'3 - Projects'!O10)</f>
        <v>0</v>
      </c>
      <c r="AP165" s="85">
        <f>IF(AP26="x",'3 - Projects'!O6,0)+IF(AP27="x",'3 - Projects'!O7)+IF(AP28="x",'3 - Projects'!O8)+IF(AP29="x",'3 - Projects'!O9)+IF(AP30="x",'3 - Projects'!O10)</f>
        <v>0</v>
      </c>
      <c r="AQ165" s="85">
        <f>IF(AQ26="x",'3 - Projects'!O6,0)+IF(AQ27="x",'3 - Projects'!O7)+IF(AQ28="x",'3 - Projects'!O8)+IF(AQ29="x",'3 - Projects'!O9)+IF(AQ30="x",'3 - Projects'!O10)</f>
        <v>0</v>
      </c>
      <c r="AR165" s="85">
        <f>IF(AR26="x",'3 - Projects'!O6,0)+IF(AR27="x",'3 - Projects'!O7)+IF(AR28="x",'3 - Projects'!O8)+IF(AR29="x",'3 - Projects'!O9)+IF(AR30="x",'3 - Projects'!O10)</f>
        <v>0</v>
      </c>
      <c r="AS165" s="85">
        <f>IF(AS26="x",'3 - Projects'!O6,0)+IF(AS27="x",'3 - Projects'!O7)+IF(AS28="x",'3 - Projects'!O8)+IF(AS29="x",'3 - Projects'!O9)+IF(AS30="x",'3 - Projects'!O10)</f>
        <v>0</v>
      </c>
      <c r="AT165" s="85">
        <f>IF(AT26="x",'3 - Projects'!O6,0)+IF(AT27="x",'3 - Projects'!O7)+IF(AT28="x",'3 - Projects'!O8)+IF(AT29="x",'3 - Projects'!O9)+IF(AT30="x",'3 - Projects'!O10)</f>
        <v>0</v>
      </c>
      <c r="AU165" s="85">
        <f>IF(AU26="x",'3 - Projects'!O6,0)+IF(AU27="x",'3 - Projects'!O7)+IF(AU28="x",'3 - Projects'!O8)+IF(AU29="x",'3 - Projects'!O9)+IF(AU30="x",'3 - Projects'!O10)</f>
        <v>0</v>
      </c>
      <c r="AV165" s="85">
        <f>IF(AV26="x",'3 - Projects'!O6,0)+IF(AV27="x",'3 - Projects'!O7)+IF(AV28="x",'3 - Projects'!O8)+IF(AV29="x",'3 - Projects'!O9)+IF(AV30="x",'3 - Projects'!O10)</f>
        <v>0</v>
      </c>
      <c r="AW165" s="85">
        <f>IF(AW26="x",'3 - Projects'!O6,0)+IF(AW27="x",'3 - Projects'!O7)+IF(AW28="x",'3 - Projects'!O8)+IF(AW29="x",'3 - Projects'!O9)+IF(AW30="x",'3 - Projects'!O10)</f>
        <v>0</v>
      </c>
      <c r="AX165" s="85">
        <f>IF(AX26="x",'3 - Projects'!O6,0)+IF(AX27="x",'3 - Projects'!O7)+IF(AX28="x",'3 - Projects'!O8)+IF(AX29="x",'3 - Projects'!O9)+IF(AX30="x",'3 - Projects'!O10)</f>
        <v>0</v>
      </c>
      <c r="AY165" s="85">
        <f>IF(AY26="x",'3 - Projects'!O6,0)+IF(AY27="x",'3 - Projects'!O7)+IF(AY28="x",'3 - Projects'!O8)+IF(AY29="x",'3 - Projects'!O9)+IF(AY30="x",'3 - Projects'!O10)</f>
        <v>0</v>
      </c>
      <c r="AZ165" s="85">
        <f>IF(AZ26="x",'3 - Projects'!O6,0)+IF(AZ27="x",'3 - Projects'!O7)+IF(AZ28="x",'3 - Projects'!O8)+IF(AZ29="x",'3 - Projects'!O9)+IF(AZ30="x",'3 - Projects'!O10)</f>
        <v>0</v>
      </c>
      <c r="BA165" s="85">
        <f>IF(BA26="x",'3 - Projects'!O6,0)+IF(BA27="x",'3 - Projects'!O7)+IF(BA28="x",'3 - Projects'!O8)+IF(BA29="x",'3 - Projects'!O9)+IF(BA30="x",'3 - Projects'!O10)</f>
        <v>0</v>
      </c>
      <c r="BB165" s="85">
        <f>IF(BB26="x",'3 - Projects'!O6,0)+IF(BB27="x",'3 - Projects'!O7)+IF(BB28="x",'3 - Projects'!O8)+IF(BB29="x",'3 - Projects'!O9)+IF(BB30="x",'3 - Projects'!O10)</f>
        <v>0</v>
      </c>
      <c r="BC165" s="85">
        <f>IF(BC26="x",'3 - Projects'!O6,0)+IF(BC27="x",'3 - Projects'!O7)+IF(BC28="x",'3 - Projects'!O8)+IF(BC29="x",'3 - Projects'!O9)+IF(BC30="x",'3 - Projects'!O10)</f>
        <v>0</v>
      </c>
      <c r="BD165" s="85">
        <f>IF(BD26="x",'3 - Projects'!O6,0)+IF(BD27="x",'3 - Projects'!O7)+IF(BD28="x",'3 - Projects'!O8)+IF(BD29="x",'3 - Projects'!O9)+IF(BD30="x",'3 - Projects'!O10)</f>
        <v>0</v>
      </c>
      <c r="BE165" s="85">
        <f>IF(BE26="x",'3 - Projects'!O6,0)+IF(BE27="x",'3 - Projects'!O7)+IF(BE28="x",'3 - Projects'!O8)+IF(BE29="x",'3 - Projects'!O9)+IF(BE30="x",'3 - Projects'!O10)</f>
        <v>0</v>
      </c>
      <c r="BF165" s="85">
        <f>IF(BF26="x",'3 - Projects'!O6,0)+IF(BF27="x",'3 - Projects'!O7)+IF(BF28="x",'3 - Projects'!O8)+IF(BF29="x",'3 - Projects'!O9)+IF(BF30="x",'3 - Projects'!O10)</f>
        <v>0</v>
      </c>
      <c r="BG165" s="85">
        <f>IF(BG26="x",'3 - Projects'!O6,0)+IF(BG27="x",'3 - Projects'!O7)+IF(BG28="x",'3 - Projects'!O8)+IF(BG29="x",'3 - Projects'!O9)+IF(BG30="x",'3 - Projects'!O10)</f>
        <v>0</v>
      </c>
      <c r="BH165" s="86">
        <f>IF(BH26="x",'3 - Projects'!O6,0)+IF(BH27="x",'3 - Projects'!O7)+IF(BH28="x",'3 - Projects'!O8)+IF(BH29="x",'3 - Projects'!O9)+IF(BH30="x",'3 - Projects'!O10)</f>
        <v>0</v>
      </c>
    </row>
    <row r="166" spans="1:60">
      <c r="A166" s="87"/>
      <c r="B166" s="88" t="str">
        <f>IF(Resource10_Name&lt;&gt;"",Resource10_Name&amp;"(s)","")</f>
        <v/>
      </c>
      <c r="C166" s="88"/>
      <c r="D166" s="88"/>
      <c r="E166" s="88"/>
      <c r="F166" s="88"/>
      <c r="G166" s="88"/>
      <c r="H166" s="88"/>
      <c r="I166" s="87">
        <f>IF(I26="x",'3 - Projects'!P6,0)+IF(I27="x",'3 - Projects'!P7)+IF(I28="x",'3 - Projects'!P8)+IF(I29="x",'3 - Projects'!P9)+IF(I30="x",'3 - Projects'!P10)</f>
        <v>0</v>
      </c>
      <c r="J166" s="88">
        <f>IF(J26="x",'3 - Projects'!P6,0)+IF(J27="x",'3 - Projects'!P7)+IF(J28="x",'3 - Projects'!P8)+IF(J29="x",'3 - Projects'!P9)+IF(J30="x",'3 - Projects'!P10)</f>
        <v>0</v>
      </c>
      <c r="K166" s="88">
        <f>IF(K26="x",'3 - Projects'!P6,0)+IF(K27="x",'3 - Projects'!P7)+IF(K28="x",'3 - Projects'!P8)+IF(K29="x",'3 - Projects'!P9)+IF(K30="x",'3 - Projects'!P10)</f>
        <v>0</v>
      </c>
      <c r="L166" s="88">
        <f>IF(L26="x",'3 - Projects'!P6,0)+IF(L27="x",'3 - Projects'!P7)+IF(L28="x",'3 - Projects'!P8)+IF(L29="x",'3 - Projects'!P9)+IF(L30="x",'3 - Projects'!P10)</f>
        <v>0</v>
      </c>
      <c r="M166" s="88">
        <f>IF(M26="x",'3 - Projects'!P6,0)+IF(M27="x",'3 - Projects'!P7)+IF(M28="x",'3 - Projects'!P8)+IF(M29="x",'3 - Projects'!P9)+IF(M30="x",'3 - Projects'!P10)</f>
        <v>0</v>
      </c>
      <c r="N166" s="88">
        <f>IF(N26="x",'3 - Projects'!P6,0)+IF(N27="x",'3 - Projects'!P7)+IF(N28="x",'3 - Projects'!P8)+IF(N29="x",'3 - Projects'!P9)+IF(N30="x",'3 - Projects'!P10)</f>
        <v>0</v>
      </c>
      <c r="O166" s="88">
        <f>IF(O26="x",'3 - Projects'!P6,0)+IF(O27="x",'3 - Projects'!P7)+IF(O28="x",'3 - Projects'!P8)+IF(O29="x",'3 - Projects'!P9)+IF(O30="x",'3 - Projects'!P10)</f>
        <v>0</v>
      </c>
      <c r="P166" s="88">
        <f>IF(P26="x",'3 - Projects'!P6,0)+IF(P27="x",'3 - Projects'!P7)+IF(P28="x",'3 - Projects'!P8)+IF(P29="x",'3 - Projects'!P9)+IF(P30="x",'3 - Projects'!P10)</f>
        <v>0</v>
      </c>
      <c r="Q166" s="88">
        <f>IF(Q26="x",'3 - Projects'!P6,0)+IF(Q27="x",'3 - Projects'!P7)+IF(Q28="x",'3 - Projects'!P8)+IF(Q29="x",'3 - Projects'!P9)+IF(Q30="x",'3 - Projects'!P10)</f>
        <v>0</v>
      </c>
      <c r="R166" s="88">
        <f>IF(R26="x",'3 - Projects'!P6,0)+IF(R27="x",'3 - Projects'!P7)+IF(R28="x",'3 - Projects'!P8)+IF(R29="x",'3 - Projects'!P9)+IF(R30="x",'3 - Projects'!P10)</f>
        <v>0</v>
      </c>
      <c r="S166" s="88">
        <f>IF(S26="x",'3 - Projects'!P6,0)+IF(S27="x",'3 - Projects'!P7)+IF(S28="x",'3 - Projects'!P8)+IF(S29="x",'3 - Projects'!P9)+IF(S30="x",'3 - Projects'!P10)</f>
        <v>0</v>
      </c>
      <c r="T166" s="88">
        <f>IF(T26="x",'3 - Projects'!P6,0)+IF(T27="x",'3 - Projects'!P7)+IF(T28="x",'3 - Projects'!P8)+IF(T29="x",'3 - Projects'!P9)+IF(T30="x",'3 - Projects'!P10)</f>
        <v>0</v>
      </c>
      <c r="U166" s="88">
        <f>IF(U26="x",'3 - Projects'!P6,0)+IF(U27="x",'3 - Projects'!P7)+IF(U28="x",'3 - Projects'!P8)+IF(U29="x",'3 - Projects'!P9)+IF(U30="x",'3 - Projects'!P10)</f>
        <v>0</v>
      </c>
      <c r="V166" s="88">
        <f>IF(V26="x",'3 - Projects'!P6,0)+IF(V27="x",'3 - Projects'!P7)+IF(V28="x",'3 - Projects'!P8)+IF(V29="x",'3 - Projects'!P9)+IF(V30="x",'3 - Projects'!P10)</f>
        <v>0</v>
      </c>
      <c r="W166" s="88">
        <f>IF(W26="x",'3 - Projects'!P6,0)+IF(W27="x",'3 - Projects'!P7)+IF(W28="x",'3 - Projects'!P8)+IF(W29="x",'3 - Projects'!P9)+IF(W30="x",'3 - Projects'!P10)</f>
        <v>0</v>
      </c>
      <c r="X166" s="88">
        <f>IF(X26="x",'3 - Projects'!P6,0)+IF(X27="x",'3 - Projects'!P7)+IF(X28="x",'3 - Projects'!P8)+IF(X29="x",'3 - Projects'!P9)+IF(X30="x",'3 - Projects'!P10)</f>
        <v>0</v>
      </c>
      <c r="Y166" s="88">
        <f>IF(Y26="x",'3 - Projects'!P6,0)+IF(Y27="x",'3 - Projects'!P7)+IF(Y28="x",'3 - Projects'!P8)+IF(Y29="x",'3 - Projects'!P9)+IF(Y30="x",'3 - Projects'!P10)</f>
        <v>0</v>
      </c>
      <c r="Z166" s="88">
        <f>IF(Z26="x",'3 - Projects'!P6,0)+IF(Z27="x",'3 - Projects'!P7)+IF(Z28="x",'3 - Projects'!P8)+IF(Z29="x",'3 - Projects'!P9)+IF(Z30="x",'3 - Projects'!P10)</f>
        <v>0</v>
      </c>
      <c r="AA166" s="88">
        <f>IF(AA26="x",'3 - Projects'!P6,0)+IF(AA27="x",'3 - Projects'!P7)+IF(AA28="x",'3 - Projects'!P8)+IF(AA29="x",'3 - Projects'!P9)+IF(AA30="x",'3 - Projects'!P10)</f>
        <v>0</v>
      </c>
      <c r="AB166" s="88">
        <f>IF(AB26="x",'3 - Projects'!P6,0)+IF(AB27="x",'3 - Projects'!P7)+IF(AB28="x",'3 - Projects'!P8)+IF(AB29="x",'3 - Projects'!P9)+IF(AB30="x",'3 - Projects'!P10)</f>
        <v>0</v>
      </c>
      <c r="AC166" s="88">
        <f>IF(AC26="x",'3 - Projects'!P6,0)+IF(AC27="x",'3 - Projects'!P7)+IF(AC28="x",'3 - Projects'!P8)+IF(AC29="x",'3 - Projects'!P9)+IF(AC30="x",'3 - Projects'!P10)</f>
        <v>0</v>
      </c>
      <c r="AD166" s="88">
        <f>IF(AD26="x",'3 - Projects'!P6,0)+IF(AD27="x",'3 - Projects'!P7)+IF(AD28="x",'3 - Projects'!P8)+IF(AD29="x",'3 - Projects'!P9)+IF(AD30="x",'3 - Projects'!P10)</f>
        <v>0</v>
      </c>
      <c r="AE166" s="88">
        <f>IF(AE26="x",'3 - Projects'!P6,0)+IF(AE27="x",'3 - Projects'!P7)+IF(AE28="x",'3 - Projects'!P8)+IF(AE29="x",'3 - Projects'!P9)+IF(AE30="x",'3 - Projects'!P10)</f>
        <v>0</v>
      </c>
      <c r="AF166" s="88">
        <f>IF(AF26="x",'3 - Projects'!P6,0)+IF(AF27="x",'3 - Projects'!P7)+IF(AF28="x",'3 - Projects'!P8)+IF(AF29="x",'3 - Projects'!P9)+IF(AF30="x",'3 - Projects'!P10)</f>
        <v>0</v>
      </c>
      <c r="AG166" s="88">
        <f>IF(AG26="x",'3 - Projects'!P6,0)+IF(AG27="x",'3 - Projects'!P7)+IF(AG28="x",'3 - Projects'!P8)+IF(AG29="x",'3 - Projects'!P9)+IF(AG30="x",'3 - Projects'!P10)</f>
        <v>0</v>
      </c>
      <c r="AH166" s="88">
        <f>IF(AH26="x",'3 - Projects'!P6,0)+IF(AH27="x",'3 - Projects'!P7)+IF(AH28="x",'3 - Projects'!P8)+IF(AH29="x",'3 - Projects'!P9)+IF(AH30="x",'3 - Projects'!P10)</f>
        <v>0</v>
      </c>
      <c r="AI166" s="88">
        <f>IF(AI26="x",'3 - Projects'!P6,0)+IF(AI27="x",'3 - Projects'!P7)+IF(AI28="x",'3 - Projects'!P8)+IF(AI29="x",'3 - Projects'!P9)+IF(AI30="x",'3 - Projects'!P10)</f>
        <v>0</v>
      </c>
      <c r="AJ166" s="88">
        <f>IF(AJ26="x",'3 - Projects'!P6,0)+IF(AJ27="x",'3 - Projects'!P7)+IF(AJ28="x",'3 - Projects'!P8)+IF(AJ29="x",'3 - Projects'!P9)+IF(AJ30="x",'3 - Projects'!P10)</f>
        <v>0</v>
      </c>
      <c r="AK166" s="88">
        <f>IF(AK26="x",'3 - Projects'!P6,0)+IF(AK27="x",'3 - Projects'!P7)+IF(AK28="x",'3 - Projects'!P8)+IF(AK29="x",'3 - Projects'!P9)+IF(AK30="x",'3 - Projects'!P10)</f>
        <v>0</v>
      </c>
      <c r="AL166" s="88">
        <f>IF(AL26="x",'3 - Projects'!P6,0)+IF(AL27="x",'3 - Projects'!P7)+IF(AL28="x",'3 - Projects'!P8)+IF(AL29="x",'3 - Projects'!P9)+IF(AL30="x",'3 - Projects'!P10)</f>
        <v>0</v>
      </c>
      <c r="AM166" s="88">
        <f>IF(AM26="x",'3 - Projects'!P6,0)+IF(AM27="x",'3 - Projects'!P7)+IF(AM28="x",'3 - Projects'!P8)+IF(AM29="x",'3 - Projects'!P9)+IF(AM30="x",'3 - Projects'!P10)</f>
        <v>0</v>
      </c>
      <c r="AN166" s="88">
        <f>IF(AN26="x",'3 - Projects'!P6,0)+IF(AN27="x",'3 - Projects'!P7)+IF(AN28="x",'3 - Projects'!P8)+IF(AN29="x",'3 - Projects'!P9)+IF(AN30="x",'3 - Projects'!P10)</f>
        <v>0</v>
      </c>
      <c r="AO166" s="88">
        <f>IF(AO26="x",'3 - Projects'!P6,0)+IF(AO27="x",'3 - Projects'!P7)+IF(AO28="x",'3 - Projects'!P8)+IF(AO29="x",'3 - Projects'!P9)+IF(AO30="x",'3 - Projects'!P10)</f>
        <v>0</v>
      </c>
      <c r="AP166" s="88">
        <f>IF(AP26="x",'3 - Projects'!P6,0)+IF(AP27="x",'3 - Projects'!P7)+IF(AP28="x",'3 - Projects'!P8)+IF(AP29="x",'3 - Projects'!P9)+IF(AP30="x",'3 - Projects'!P10)</f>
        <v>0</v>
      </c>
      <c r="AQ166" s="88">
        <f>IF(AQ26="x",'3 - Projects'!P6,0)+IF(AQ27="x",'3 - Projects'!P7)+IF(AQ28="x",'3 - Projects'!P8)+IF(AQ29="x",'3 - Projects'!P9)+IF(AQ30="x",'3 - Projects'!P10)</f>
        <v>0</v>
      </c>
      <c r="AR166" s="88">
        <f>IF(AR26="x",'3 - Projects'!P6,0)+IF(AR27="x",'3 - Projects'!P7)+IF(AR28="x",'3 - Projects'!P8)+IF(AR29="x",'3 - Projects'!P9)+IF(AR30="x",'3 - Projects'!P10)</f>
        <v>0</v>
      </c>
      <c r="AS166" s="88">
        <f>IF(AS26="x",'3 - Projects'!P6,0)+IF(AS27="x",'3 - Projects'!P7)+IF(AS28="x",'3 - Projects'!P8)+IF(AS29="x",'3 - Projects'!P9)+IF(AS30="x",'3 - Projects'!P10)</f>
        <v>0</v>
      </c>
      <c r="AT166" s="88">
        <f>IF(AT26="x",'3 - Projects'!P6,0)+IF(AT27="x",'3 - Projects'!P7)+IF(AT28="x",'3 - Projects'!P8)+IF(AT29="x",'3 - Projects'!P9)+IF(AT30="x",'3 - Projects'!P10)</f>
        <v>0</v>
      </c>
      <c r="AU166" s="88">
        <f>IF(AU26="x",'3 - Projects'!P6,0)+IF(AU27="x",'3 - Projects'!P7)+IF(AU28="x",'3 - Projects'!P8)+IF(AU29="x",'3 - Projects'!P9)+IF(AU30="x",'3 - Projects'!P10)</f>
        <v>0</v>
      </c>
      <c r="AV166" s="88">
        <f>IF(AV26="x",'3 - Projects'!P6,0)+IF(AV27="x",'3 - Projects'!P7)+IF(AV28="x",'3 - Projects'!P8)+IF(AV29="x",'3 - Projects'!P9)+IF(AV30="x",'3 - Projects'!P10)</f>
        <v>0</v>
      </c>
      <c r="AW166" s="88">
        <f>IF(AW26="x",'3 - Projects'!P6,0)+IF(AW27="x",'3 - Projects'!P7)+IF(AW28="x",'3 - Projects'!P8)+IF(AW29="x",'3 - Projects'!P9)+IF(AW30="x",'3 - Projects'!P10)</f>
        <v>0</v>
      </c>
      <c r="AX166" s="88">
        <f>IF(AX26="x",'3 - Projects'!P6,0)+IF(AX27="x",'3 - Projects'!P7)+IF(AX28="x",'3 - Projects'!P8)+IF(AX29="x",'3 - Projects'!P9)+IF(AX30="x",'3 - Projects'!P10)</f>
        <v>0</v>
      </c>
      <c r="AY166" s="88">
        <f>IF(AY26="x",'3 - Projects'!P6,0)+IF(AY27="x",'3 - Projects'!P7)+IF(AY28="x",'3 - Projects'!P8)+IF(AY29="x",'3 - Projects'!P9)+IF(AY30="x",'3 - Projects'!P10)</f>
        <v>0</v>
      </c>
      <c r="AZ166" s="88">
        <f>IF(AZ26="x",'3 - Projects'!P6,0)+IF(AZ27="x",'3 - Projects'!P7)+IF(AZ28="x",'3 - Projects'!P8)+IF(AZ29="x",'3 - Projects'!P9)+IF(AZ30="x",'3 - Projects'!P10)</f>
        <v>0</v>
      </c>
      <c r="BA166" s="88">
        <f>IF(BA26="x",'3 - Projects'!P6,0)+IF(BA27="x",'3 - Projects'!P7)+IF(BA28="x",'3 - Projects'!P8)+IF(BA29="x",'3 - Projects'!P9)+IF(BA30="x",'3 - Projects'!P10)</f>
        <v>0</v>
      </c>
      <c r="BB166" s="88">
        <f>IF(BB26="x",'3 - Projects'!P6,0)+IF(BB27="x",'3 - Projects'!P7)+IF(BB28="x",'3 - Projects'!P8)+IF(BB29="x",'3 - Projects'!P9)+IF(BB30="x",'3 - Projects'!P10)</f>
        <v>0</v>
      </c>
      <c r="BC166" s="88">
        <f>IF(BC26="x",'3 - Projects'!P6,0)+IF(BC27="x",'3 - Projects'!P7)+IF(BC28="x",'3 - Projects'!P8)+IF(BC29="x",'3 - Projects'!P9)+IF(BC30="x",'3 - Projects'!P10)</f>
        <v>0</v>
      </c>
      <c r="BD166" s="88">
        <f>IF(BD26="x",'3 - Projects'!P6,0)+IF(BD27="x",'3 - Projects'!P7)+IF(BD28="x",'3 - Projects'!P8)+IF(BD29="x",'3 - Projects'!P9)+IF(BD30="x",'3 - Projects'!P10)</f>
        <v>0</v>
      </c>
      <c r="BE166" s="88">
        <f>IF(BE26="x",'3 - Projects'!P6,0)+IF(BE27="x",'3 - Projects'!P7)+IF(BE28="x",'3 - Projects'!P8)+IF(BE29="x",'3 - Projects'!P9)+IF(BE30="x",'3 - Projects'!P10)</f>
        <v>0</v>
      </c>
      <c r="BF166" s="88">
        <f>IF(BF26="x",'3 - Projects'!P6,0)+IF(BF27="x",'3 - Projects'!P7)+IF(BF28="x",'3 - Projects'!P8)+IF(BF29="x",'3 - Projects'!P9)+IF(BF30="x",'3 - Projects'!P10)</f>
        <v>0</v>
      </c>
      <c r="BG166" s="88">
        <f>IF(BG26="x",'3 - Projects'!P6,0)+IF(BG27="x",'3 - Projects'!P7)+IF(BG28="x",'3 - Projects'!P8)+IF(BG29="x",'3 - Projects'!P9)+IF(BG30="x",'3 - Projects'!P10)</f>
        <v>0</v>
      </c>
      <c r="BH166" s="89">
        <f>IF(BH26="x",'3 - Projects'!P6,0)+IF(BH27="x",'3 - Projects'!P7)+IF(BH28="x",'3 - Projects'!P8)+IF(BH29="x",'3 - Projects'!P9)+IF(BH30="x",'3 - Projects'!P10)</f>
        <v>0</v>
      </c>
    </row>
    <row r="167" spans="1:60">
      <c r="A167" s="93" t="s">
        <v>44</v>
      </c>
      <c r="B167" s="82" t="str">
        <f>IF(Resource1_Name&lt;&gt;"",Resource1_Name&amp;"(s)","")</f>
        <v/>
      </c>
      <c r="C167" s="85"/>
      <c r="D167" s="85"/>
      <c r="E167" s="85"/>
      <c r="F167" s="85"/>
      <c r="G167" s="85"/>
      <c r="H167" s="85"/>
      <c r="I167" s="84">
        <f>IF(I31="x",'3 - Projects'!G15,0)+IF(I32="x",'3 - Projects'!G16)+IF(I33="x",'3 - Projects'!G17)+IF(I34="x",'3 - Projects'!G18)+IF(I35="x",'3 - Projects'!G19)</f>
        <v>0</v>
      </c>
      <c r="J167" s="85">
        <f>IF(J31="x",'3 - Projects'!G15,0)+IF(J32="x",'3 - Projects'!G16)+IF(J33="x",'3 - Projects'!G17)+IF(J34="x",'3 - Projects'!G18)+IF(J35="x",'3 - Projects'!G19)</f>
        <v>0</v>
      </c>
      <c r="K167" s="85">
        <f>IF(K31="x",'3 - Projects'!G15,0)+IF(K32="x",'3 - Projects'!G16)+IF(K33="x",'3 - Projects'!G17)+IF(K34="x",'3 - Projects'!G18)+IF(K35="x",'3 - Projects'!G19)</f>
        <v>0</v>
      </c>
      <c r="L167" s="85">
        <f>IF(L31="x",'3 - Projects'!G15,0)+IF(L32="x",'3 - Projects'!G16)+IF(L33="x",'3 - Projects'!G17)+IF(L34="x",'3 - Projects'!G18)+IF(L35="x",'3 - Projects'!G19)</f>
        <v>0</v>
      </c>
      <c r="M167" s="85">
        <f>IF(M31="x",'3 - Projects'!G15,0)+IF(M32="x",'3 - Projects'!G16)+IF(M33="x",'3 - Projects'!G17)+IF(M34="x",'3 - Projects'!G18)+IF(M35="x",'3 - Projects'!G19)</f>
        <v>0</v>
      </c>
      <c r="N167" s="85">
        <f>IF(N31="x",'3 - Projects'!G15,0)+IF(N32="x",'3 - Projects'!G16)+IF(N33="x",'3 - Projects'!G17)+IF(N34="x",'3 - Projects'!G18)+IF(N35="x",'3 - Projects'!G19)</f>
        <v>0</v>
      </c>
      <c r="O167" s="85">
        <f>IF(O31="x",'3 - Projects'!G15,0)+IF(O32="x",'3 - Projects'!G16)+IF(O33="x",'3 - Projects'!G17)+IF(O34="x",'3 - Projects'!G18)+IF(O35="x",'3 - Projects'!G19)</f>
        <v>0</v>
      </c>
      <c r="P167" s="85">
        <f>IF(P31="x",'3 - Projects'!G15,0)+IF(P32="x",'3 - Projects'!G16)+IF(P33="x",'3 - Projects'!G17)+IF(P34="x",'3 - Projects'!G18)+IF(P35="x",'3 - Projects'!G19)</f>
        <v>0</v>
      </c>
      <c r="Q167" s="85">
        <f>IF(Q31="x",'3 - Projects'!G15,0)+IF(Q32="x",'3 - Projects'!G16)+IF(Q33="x",'3 - Projects'!G17)+IF(Q34="x",'3 - Projects'!G18)+IF(Q35="x",'3 - Projects'!G19)</f>
        <v>0</v>
      </c>
      <c r="R167" s="85">
        <f>IF(R31="x",'3 - Projects'!G15,0)+IF(R32="x",'3 - Projects'!G16)+IF(R33="x",'3 - Projects'!G17)+IF(R34="x",'3 - Projects'!G18)+IF(R35="x",'3 - Projects'!G19)</f>
        <v>0</v>
      </c>
      <c r="S167" s="85">
        <f>IF(S31="x",'3 - Projects'!G15,0)+IF(S32="x",'3 - Projects'!G16)+IF(S33="x",'3 - Projects'!G17)+IF(S34="x",'3 - Projects'!G18)+IF(S35="x",'3 - Projects'!G19)</f>
        <v>0</v>
      </c>
      <c r="T167" s="85">
        <f>IF(T31="x",'3 - Projects'!G15,0)+IF(T32="x",'3 - Projects'!G16)+IF(T33="x",'3 - Projects'!G17)+IF(T34="x",'3 - Projects'!G18)+IF(T35="x",'3 - Projects'!G19)</f>
        <v>0</v>
      </c>
      <c r="U167" s="85">
        <f>IF(U31="x",'3 - Projects'!G15,0)+IF(U32="x",'3 - Projects'!G16)+IF(U33="x",'3 - Projects'!G17)+IF(U34="x",'3 - Projects'!G18)+IF(U35="x",'3 - Projects'!G19)</f>
        <v>0</v>
      </c>
      <c r="V167" s="85">
        <f>IF(V31="x",'3 - Projects'!G15,0)+IF(V32="x",'3 - Projects'!G16)+IF(V33="x",'3 - Projects'!G17)+IF(V34="x",'3 - Projects'!G18)+IF(V35="x",'3 - Projects'!G19)</f>
        <v>0</v>
      </c>
      <c r="W167" s="85">
        <f>IF(W31="x",'3 - Projects'!G15,0)+IF(W32="x",'3 - Projects'!G16)+IF(W33="x",'3 - Projects'!G17)+IF(W34="x",'3 - Projects'!G18)+IF(W35="x",'3 - Projects'!G19)</f>
        <v>0</v>
      </c>
      <c r="X167" s="85">
        <f>IF(X31="x",'3 - Projects'!G15,0)+IF(X32="x",'3 - Projects'!G16)+IF(X33="x",'3 - Projects'!G17)+IF(X34="x",'3 - Projects'!G18)+IF(X35="x",'3 - Projects'!G19)</f>
        <v>0</v>
      </c>
      <c r="Y167" s="85">
        <f>IF(Y31="x",'3 - Projects'!G15,0)+IF(Y32="x",'3 - Projects'!G16)+IF(Y33="x",'3 - Projects'!G17)+IF(Y34="x",'3 - Projects'!G18)+IF(Y35="x",'3 - Projects'!G19)</f>
        <v>0</v>
      </c>
      <c r="Z167" s="85">
        <f>IF(Z31="x",'3 - Projects'!G15,0)+IF(Z32="x",'3 - Projects'!G16)+IF(Z33="x",'3 - Projects'!G17)+IF(Z34="x",'3 - Projects'!G18)+IF(Z35="x",'3 - Projects'!G19)</f>
        <v>0</v>
      </c>
      <c r="AA167" s="85">
        <f>IF(AA31="x",'3 - Projects'!G15,0)+IF(AA32="x",'3 - Projects'!G16)+IF(AA33="x",'3 - Projects'!G17)+IF(AA34="x",'3 - Projects'!G18)+IF(AA35="x",'3 - Projects'!G19)</f>
        <v>0</v>
      </c>
      <c r="AB167" s="85">
        <f>IF(AB31="x",'3 - Projects'!G15,0)+IF(AB32="x",'3 - Projects'!G16)+IF(AB33="x",'3 - Projects'!G17)+IF(AB34="x",'3 - Projects'!G18)+IF(AB35="x",'3 - Projects'!G19)</f>
        <v>0</v>
      </c>
      <c r="AC167" s="85">
        <f>IF(AC31="x",'3 - Projects'!G15,0)+IF(AC32="x",'3 - Projects'!G16)+IF(AC33="x",'3 - Projects'!G17)+IF(AC34="x",'3 - Projects'!G18)+IF(AC35="x",'3 - Projects'!G19)</f>
        <v>0</v>
      </c>
      <c r="AD167" s="85">
        <f>IF(AD31="x",'3 - Projects'!G15,0)+IF(AD32="x",'3 - Projects'!G16)+IF(AD33="x",'3 - Projects'!G17)+IF(AD34="x",'3 - Projects'!G18)+IF(AD35="x",'3 - Projects'!G19)</f>
        <v>0</v>
      </c>
      <c r="AE167" s="85">
        <f>IF(AE31="x",'3 - Projects'!G15,0)+IF(AE32="x",'3 - Projects'!G16)+IF(AE33="x",'3 - Projects'!G17)+IF(AE34="x",'3 - Projects'!G18)+IF(AE35="x",'3 - Projects'!G19)</f>
        <v>0</v>
      </c>
      <c r="AF167" s="85">
        <f>IF(AF31="x",'3 - Projects'!G15,0)+IF(AF32="x",'3 - Projects'!G16)+IF(AF33="x",'3 - Projects'!G17)+IF(AF34="x",'3 - Projects'!G18)+IF(AF35="x",'3 - Projects'!G19)</f>
        <v>0</v>
      </c>
      <c r="AG167" s="85">
        <f>IF(AG31="x",'3 - Projects'!G15,0)+IF(AG32="x",'3 - Projects'!G16)+IF(AG33="x",'3 - Projects'!G17)+IF(AG34="x",'3 - Projects'!G18)+IF(AG35="x",'3 - Projects'!G19)</f>
        <v>0</v>
      </c>
      <c r="AH167" s="85">
        <f>IF(AH31="x",'3 - Projects'!G15,0)+IF(AH32="x",'3 - Projects'!G16)+IF(AH33="x",'3 - Projects'!G17)+IF(AH34="x",'3 - Projects'!G18)+IF(AH35="x",'3 - Projects'!G19)</f>
        <v>0</v>
      </c>
      <c r="AI167" s="85">
        <f>IF(AI31="x",'3 - Projects'!G15,0)+IF(AI32="x",'3 - Projects'!G16)+IF(AI33="x",'3 - Projects'!G17)+IF(AI34="x",'3 - Projects'!G18)+IF(AI35="x",'3 - Projects'!G19)</f>
        <v>0</v>
      </c>
      <c r="AJ167" s="85">
        <f>IF(AJ31="x",'3 - Projects'!G15,0)+IF(AJ32="x",'3 - Projects'!G16)+IF(AJ33="x",'3 - Projects'!G17)+IF(AJ34="x",'3 - Projects'!G18)+IF(AJ35="x",'3 - Projects'!G19)</f>
        <v>0</v>
      </c>
      <c r="AK167" s="85">
        <f>IF(AK31="x",'3 - Projects'!G15,0)+IF(AK32="x",'3 - Projects'!G16)+IF(AK33="x",'3 - Projects'!G17)+IF(AK34="x",'3 - Projects'!G18)+IF(AK35="x",'3 - Projects'!G19)</f>
        <v>0</v>
      </c>
      <c r="AL167" s="85">
        <f>IF(AL31="x",'3 - Projects'!G15,0)+IF(AL32="x",'3 - Projects'!G16)+IF(AL33="x",'3 - Projects'!G17)+IF(AL34="x",'3 - Projects'!G18)+IF(AL35="x",'3 - Projects'!G19)</f>
        <v>0</v>
      </c>
      <c r="AM167" s="85">
        <f>IF(AM31="x",'3 - Projects'!G15,0)+IF(AM32="x",'3 - Projects'!G16)+IF(AM33="x",'3 - Projects'!G17)+IF(AM34="x",'3 - Projects'!G18)+IF(AM35="x",'3 - Projects'!G19)</f>
        <v>0</v>
      </c>
      <c r="AN167" s="85">
        <f>IF(AN31="x",'3 - Projects'!G15,0)+IF(AN32="x",'3 - Projects'!G16)+IF(AN33="x",'3 - Projects'!G17)+IF(AN34="x",'3 - Projects'!G18)+IF(AN35="x",'3 - Projects'!G19)</f>
        <v>0</v>
      </c>
      <c r="AO167" s="85">
        <f>IF(AO31="x",'3 - Projects'!G15,0)+IF(AO32="x",'3 - Projects'!G16)+IF(AO33="x",'3 - Projects'!G17)+IF(AO34="x",'3 - Projects'!G18)+IF(AO35="x",'3 - Projects'!G19)</f>
        <v>0</v>
      </c>
      <c r="AP167" s="85">
        <f>IF(AP31="x",'3 - Projects'!G15,0)+IF(AP32="x",'3 - Projects'!G16)+IF(AP33="x",'3 - Projects'!G17)+IF(AP34="x",'3 - Projects'!G18)+IF(AP35="x",'3 - Projects'!G19)</f>
        <v>0</v>
      </c>
      <c r="AQ167" s="85">
        <f>IF(AQ31="x",'3 - Projects'!G15,0)+IF(AQ32="x",'3 - Projects'!G16)+IF(AQ33="x",'3 - Projects'!G17)+IF(AQ34="x",'3 - Projects'!G18)+IF(AQ35="x",'3 - Projects'!G19)</f>
        <v>0</v>
      </c>
      <c r="AR167" s="85">
        <f>IF(AR31="x",'3 - Projects'!G15,0)+IF(AR32="x",'3 - Projects'!G16)+IF(AR33="x",'3 - Projects'!G17)+IF(AR34="x",'3 - Projects'!G18)+IF(AR35="x",'3 - Projects'!G19)</f>
        <v>0</v>
      </c>
      <c r="AS167" s="85">
        <f>IF(AS31="x",'3 - Projects'!G15,0)+IF(AS32="x",'3 - Projects'!G16)+IF(AS33="x",'3 - Projects'!G17)+IF(AS34="x",'3 - Projects'!G18)+IF(AS35="x",'3 - Projects'!G19)</f>
        <v>0</v>
      </c>
      <c r="AT167" s="85">
        <f>IF(AT31="x",'3 - Projects'!G15,0)+IF(AT32="x",'3 - Projects'!G16)+IF(AT33="x",'3 - Projects'!G17)+IF(AT34="x",'3 - Projects'!G18)+IF(AT35="x",'3 - Projects'!G19)</f>
        <v>0</v>
      </c>
      <c r="AU167" s="85">
        <f>IF(AU31="x",'3 - Projects'!G15,0)+IF(AU32="x",'3 - Projects'!G16)+IF(AU33="x",'3 - Projects'!G17)+IF(AU34="x",'3 - Projects'!G18)+IF(AU35="x",'3 - Projects'!G19)</f>
        <v>0</v>
      </c>
      <c r="AV167" s="85">
        <f>IF(AV31="x",'3 - Projects'!G15,0)+IF(AV32="x",'3 - Projects'!G16)+IF(AV33="x",'3 - Projects'!G17)+IF(AV34="x",'3 - Projects'!G18)+IF(AV35="x",'3 - Projects'!G19)</f>
        <v>0</v>
      </c>
      <c r="AW167" s="85">
        <f>IF(AW31="x",'3 - Projects'!G15,0)+IF(AW32="x",'3 - Projects'!G16)+IF(AW33="x",'3 - Projects'!G17)+IF(AW34="x",'3 - Projects'!G18)+IF(AW35="x",'3 - Projects'!G19)</f>
        <v>0</v>
      </c>
      <c r="AX167" s="85">
        <f>IF(AX31="x",'3 - Projects'!G15,0)+IF(AX32="x",'3 - Projects'!G16)+IF(AX33="x",'3 - Projects'!G17)+IF(AX34="x",'3 - Projects'!G18)+IF(AX35="x",'3 - Projects'!G19)</f>
        <v>0</v>
      </c>
      <c r="AY167" s="85">
        <f>IF(AY31="x",'3 - Projects'!G15,0)+IF(AY32="x",'3 - Projects'!G16)+IF(AY33="x",'3 - Projects'!G17)+IF(AY34="x",'3 - Projects'!G18)+IF(AY35="x",'3 - Projects'!G19)</f>
        <v>0</v>
      </c>
      <c r="AZ167" s="85">
        <f>IF(AZ31="x",'3 - Projects'!G15,0)+IF(AZ32="x",'3 - Projects'!G16)+IF(AZ33="x",'3 - Projects'!G17)+IF(AZ34="x",'3 - Projects'!G18)+IF(AZ35="x",'3 - Projects'!G19)</f>
        <v>0</v>
      </c>
      <c r="BA167" s="85">
        <f>IF(BA31="x",'3 - Projects'!G15,0)+IF(BA32="x",'3 - Projects'!G16)+IF(BA33="x",'3 - Projects'!G17)+IF(BA34="x",'3 - Projects'!G18)+IF(BA35="x",'3 - Projects'!G19)</f>
        <v>0</v>
      </c>
      <c r="BB167" s="85">
        <f>IF(BB31="x",'3 - Projects'!G15,0)+IF(BB32="x",'3 - Projects'!G16)+IF(BB33="x",'3 - Projects'!G17)+IF(BB34="x",'3 - Projects'!G18)+IF(BB35="x",'3 - Projects'!G19)</f>
        <v>0</v>
      </c>
      <c r="BC167" s="85">
        <f>IF(BC31="x",'3 - Projects'!G15,0)+IF(BC32="x",'3 - Projects'!G16)+IF(BC33="x",'3 - Projects'!G17)+IF(BC34="x",'3 - Projects'!G18)+IF(BC35="x",'3 - Projects'!G19)</f>
        <v>0</v>
      </c>
      <c r="BD167" s="85">
        <f>IF(BD31="x",'3 - Projects'!G15,0)+IF(BD32="x",'3 - Projects'!G16)+IF(BD33="x",'3 - Projects'!G17)+IF(BD34="x",'3 - Projects'!G18)+IF(BD35="x",'3 - Projects'!G19)</f>
        <v>0</v>
      </c>
      <c r="BE167" s="85">
        <f>IF(BE31="x",'3 - Projects'!G15,0)+IF(BE32="x",'3 - Projects'!G16)+IF(BE33="x",'3 - Projects'!G17)+IF(BE34="x",'3 - Projects'!G18)+IF(BE35="x",'3 - Projects'!G19)</f>
        <v>0</v>
      </c>
      <c r="BF167" s="85">
        <f>IF(BF31="x",'3 - Projects'!G15,0)+IF(BF32="x",'3 - Projects'!G16)+IF(BF33="x",'3 - Projects'!G17)+IF(BF34="x",'3 - Projects'!G18)+IF(BF35="x",'3 - Projects'!G19)</f>
        <v>0</v>
      </c>
      <c r="BG167" s="85">
        <f>IF(BG31="x",'3 - Projects'!G15,0)+IF(BG32="x",'3 - Projects'!G16)+IF(BG33="x",'3 - Projects'!G17)+IF(BG34="x",'3 - Projects'!G18)+IF(BG35="x",'3 - Projects'!G19)</f>
        <v>0</v>
      </c>
      <c r="BH167" s="86">
        <f>IF(BH31="x",'3 - Projects'!G15,0)+IF(BH32="x",'3 - Projects'!G16)+IF(BH33="x",'3 - Projects'!G17)+IF(BH34="x",'3 - Projects'!G18)+IF(BH35="x",'3 - Projects'!G19)</f>
        <v>0</v>
      </c>
    </row>
    <row r="168" spans="1:60">
      <c r="A168" s="84"/>
      <c r="B168" s="85" t="str">
        <f>IF(Resource2_Name&lt;&gt;"",Resource2_Name&amp;"(s)","")</f>
        <v/>
      </c>
      <c r="C168" s="85"/>
      <c r="D168" s="85"/>
      <c r="E168" s="85"/>
      <c r="F168" s="85"/>
      <c r="G168" s="85"/>
      <c r="H168" s="85"/>
      <c r="I168" s="84">
        <f>IF(I31="x",'3 - Projects'!H15,0)+IF(I32="x",'3 - Projects'!H16)+IF(I33="x",'3 - Projects'!H17)+IF(I34="x",'3 - Projects'!H18)+IF(I35="x",'3 - Projects'!H19)</f>
        <v>0</v>
      </c>
      <c r="J168" s="85">
        <f>IF(J31="x",'3 - Projects'!H15,0)+IF(J32="x",'3 - Projects'!H16)+IF(J33="x",'3 - Projects'!H17)+IF(J34="x",'3 - Projects'!H18)+IF(J35="x",'3 - Projects'!H19)</f>
        <v>0</v>
      </c>
      <c r="K168" s="85">
        <f>IF(K31="x",'3 - Projects'!H15,0)+IF(K32="x",'3 - Projects'!H16)+IF(K33="x",'3 - Projects'!H17)+IF(K34="x",'3 - Projects'!H18)+IF(K35="x",'3 - Projects'!H19)</f>
        <v>0</v>
      </c>
      <c r="L168" s="85">
        <f>IF(L31="x",'3 - Projects'!H15,0)+IF(L32="x",'3 - Projects'!H16)+IF(L33="x",'3 - Projects'!H17)+IF(L34="x",'3 - Projects'!H18)+IF(L35="x",'3 - Projects'!H19)</f>
        <v>0</v>
      </c>
      <c r="M168" s="85">
        <f>IF(M31="x",'3 - Projects'!H15,0)+IF(M32="x",'3 - Projects'!H16)+IF(M33="x",'3 - Projects'!H17)+IF(M34="x",'3 - Projects'!H18)+IF(M35="x",'3 - Projects'!H19)</f>
        <v>0</v>
      </c>
      <c r="N168" s="85">
        <f>IF(N31="x",'3 - Projects'!H15,0)+IF(N32="x",'3 - Projects'!H16)+IF(N33="x",'3 - Projects'!H17)+IF(N34="x",'3 - Projects'!H18)+IF(N35="x",'3 - Projects'!H19)</f>
        <v>0</v>
      </c>
      <c r="O168" s="85">
        <f>IF(O31="x",'3 - Projects'!H15,0)+IF(O32="x",'3 - Projects'!H16)+IF(O33="x",'3 - Projects'!H17)+IF(O34="x",'3 - Projects'!H18)+IF(O35="x",'3 - Projects'!H19)</f>
        <v>0</v>
      </c>
      <c r="P168" s="85">
        <f>IF(P31="x",'3 - Projects'!H15,0)+IF(P32="x",'3 - Projects'!H16)+IF(P33="x",'3 - Projects'!H17)+IF(P34="x",'3 - Projects'!H18)+IF(P35="x",'3 - Projects'!H19)</f>
        <v>0</v>
      </c>
      <c r="Q168" s="85">
        <f>IF(Q31="x",'3 - Projects'!H15,0)+IF(Q32="x",'3 - Projects'!H16)+IF(Q33="x",'3 - Projects'!H17)+IF(Q34="x",'3 - Projects'!H18)+IF(Q35="x",'3 - Projects'!H19)</f>
        <v>0</v>
      </c>
      <c r="R168" s="85">
        <f>IF(R31="x",'3 - Projects'!H15,0)+IF(R32="x",'3 - Projects'!H16)+IF(R33="x",'3 - Projects'!H17)+IF(R34="x",'3 - Projects'!H18)+IF(R35="x",'3 - Projects'!H19)</f>
        <v>0</v>
      </c>
      <c r="S168" s="85">
        <f>IF(S31="x",'3 - Projects'!H15,0)+IF(S32="x",'3 - Projects'!H16)+IF(S33="x",'3 - Projects'!H17)+IF(S34="x",'3 - Projects'!H18)+IF(S35="x",'3 - Projects'!H19)</f>
        <v>0</v>
      </c>
      <c r="T168" s="85">
        <f>IF(T31="x",'3 - Projects'!H15,0)+IF(T32="x",'3 - Projects'!H16)+IF(T33="x",'3 - Projects'!H17)+IF(T34="x",'3 - Projects'!H18)+IF(T35="x",'3 - Projects'!H19)</f>
        <v>0</v>
      </c>
      <c r="U168" s="85">
        <f>IF(U31="x",'3 - Projects'!H15,0)+IF(U32="x",'3 - Projects'!H16)+IF(U33="x",'3 - Projects'!H17)+IF(U34="x",'3 - Projects'!H18)+IF(U35="x",'3 - Projects'!H19)</f>
        <v>0</v>
      </c>
      <c r="V168" s="85">
        <f>IF(V31="x",'3 - Projects'!H15,0)+IF(V32="x",'3 - Projects'!H16)+IF(V33="x",'3 - Projects'!H17)+IF(V34="x",'3 - Projects'!H18)+IF(V35="x",'3 - Projects'!H19)</f>
        <v>0</v>
      </c>
      <c r="W168" s="85">
        <f>IF(W31="x",'3 - Projects'!H15,0)+IF(W32="x",'3 - Projects'!H16)+IF(W33="x",'3 - Projects'!H17)+IF(W34="x",'3 - Projects'!H18)+IF(W35="x",'3 - Projects'!H19)</f>
        <v>0</v>
      </c>
      <c r="X168" s="85">
        <f>IF(X31="x",'3 - Projects'!H15,0)+IF(X32="x",'3 - Projects'!H16)+IF(X33="x",'3 - Projects'!H17)+IF(X34="x",'3 - Projects'!H18)+IF(X35="x",'3 - Projects'!H19)</f>
        <v>0</v>
      </c>
      <c r="Y168" s="85">
        <f>IF(Y31="x",'3 - Projects'!H15,0)+IF(Y32="x",'3 - Projects'!H16)+IF(Y33="x",'3 - Projects'!H17)+IF(Y34="x",'3 - Projects'!H18)+IF(Y35="x",'3 - Projects'!H19)</f>
        <v>0</v>
      </c>
      <c r="Z168" s="85">
        <f>IF(Z31="x",'3 - Projects'!H15,0)+IF(Z32="x",'3 - Projects'!H16)+IF(Z33="x",'3 - Projects'!H17)+IF(Z34="x",'3 - Projects'!H18)+IF(Z35="x",'3 - Projects'!H19)</f>
        <v>0</v>
      </c>
      <c r="AA168" s="85">
        <f>IF(AA31="x",'3 - Projects'!H15,0)+IF(AA32="x",'3 - Projects'!H16)+IF(AA33="x",'3 - Projects'!H17)+IF(AA34="x",'3 - Projects'!H18)+IF(AA35="x",'3 - Projects'!H19)</f>
        <v>0</v>
      </c>
      <c r="AB168" s="85">
        <f>IF(AB31="x",'3 - Projects'!H15,0)+IF(AB32="x",'3 - Projects'!H16)+IF(AB33="x",'3 - Projects'!H17)+IF(AB34="x",'3 - Projects'!H18)+IF(AB35="x",'3 - Projects'!H19)</f>
        <v>0</v>
      </c>
      <c r="AC168" s="85">
        <f>IF(AC31="x",'3 - Projects'!H15,0)+IF(AC32="x",'3 - Projects'!H16)+IF(AC33="x",'3 - Projects'!H17)+IF(AC34="x",'3 - Projects'!H18)+IF(AC35="x",'3 - Projects'!H19)</f>
        <v>0</v>
      </c>
      <c r="AD168" s="85">
        <f>IF(AD31="x",'3 - Projects'!H15,0)+IF(AD32="x",'3 - Projects'!H16)+IF(AD33="x",'3 - Projects'!H17)+IF(AD34="x",'3 - Projects'!H18)+IF(AD35="x",'3 - Projects'!H19)</f>
        <v>0</v>
      </c>
      <c r="AE168" s="85">
        <f>IF(AE31="x",'3 - Projects'!H15,0)+IF(AE32="x",'3 - Projects'!H16)+IF(AE33="x",'3 - Projects'!H17)+IF(AE34="x",'3 - Projects'!H18)+IF(AE35="x",'3 - Projects'!H19)</f>
        <v>0</v>
      </c>
      <c r="AF168" s="85">
        <f>IF(AF31="x",'3 - Projects'!H15,0)+IF(AF32="x",'3 - Projects'!H16)+IF(AF33="x",'3 - Projects'!H17)+IF(AF34="x",'3 - Projects'!H18)+IF(AF35="x",'3 - Projects'!H19)</f>
        <v>0</v>
      </c>
      <c r="AG168" s="85">
        <f>IF(AG31="x",'3 - Projects'!H15,0)+IF(AG32="x",'3 - Projects'!H16)+IF(AG33="x",'3 - Projects'!H17)+IF(AG34="x",'3 - Projects'!H18)+IF(AG35="x",'3 - Projects'!H19)</f>
        <v>0</v>
      </c>
      <c r="AH168" s="85">
        <f>IF(AH31="x",'3 - Projects'!H15,0)+IF(AH32="x",'3 - Projects'!H16)+IF(AH33="x",'3 - Projects'!H17)+IF(AH34="x",'3 - Projects'!H18)+IF(AH35="x",'3 - Projects'!H19)</f>
        <v>0</v>
      </c>
      <c r="AI168" s="85">
        <f>IF(AI31="x",'3 - Projects'!H15,0)+IF(AI32="x",'3 - Projects'!H16)+IF(AI33="x",'3 - Projects'!H17)+IF(AI34="x",'3 - Projects'!H18)+IF(AI35="x",'3 - Projects'!H19)</f>
        <v>0</v>
      </c>
      <c r="AJ168" s="85">
        <f>IF(AJ31="x",'3 - Projects'!H15,0)+IF(AJ32="x",'3 - Projects'!H16)+IF(AJ33="x",'3 - Projects'!H17)+IF(AJ34="x",'3 - Projects'!H18)+IF(AJ35="x",'3 - Projects'!H19)</f>
        <v>0</v>
      </c>
      <c r="AK168" s="85">
        <f>IF(AK31="x",'3 - Projects'!H15,0)+IF(AK32="x",'3 - Projects'!H16)+IF(AK33="x",'3 - Projects'!H17)+IF(AK34="x",'3 - Projects'!H18)+IF(AK35="x",'3 - Projects'!H19)</f>
        <v>0</v>
      </c>
      <c r="AL168" s="85">
        <f>IF(AL31="x",'3 - Projects'!H15,0)+IF(AL32="x",'3 - Projects'!H16)+IF(AL33="x",'3 - Projects'!H17)+IF(AL34="x",'3 - Projects'!H18)+IF(AL35="x",'3 - Projects'!H19)</f>
        <v>0</v>
      </c>
      <c r="AM168" s="85">
        <f>IF(AM31="x",'3 - Projects'!H15,0)+IF(AM32="x",'3 - Projects'!H16)+IF(AM33="x",'3 - Projects'!H17)+IF(AM34="x",'3 - Projects'!H18)+IF(AM35="x",'3 - Projects'!H19)</f>
        <v>0</v>
      </c>
      <c r="AN168" s="85">
        <f>IF(AN31="x",'3 - Projects'!H15,0)+IF(AN32="x",'3 - Projects'!H16)+IF(AN33="x",'3 - Projects'!H17)+IF(AN34="x",'3 - Projects'!H18)+IF(AN35="x",'3 - Projects'!H19)</f>
        <v>0</v>
      </c>
      <c r="AO168" s="85">
        <f>IF(AO31="x",'3 - Projects'!H15,0)+IF(AO32="x",'3 - Projects'!H16)+IF(AO33="x",'3 - Projects'!H17)+IF(AO34="x",'3 - Projects'!H18)+IF(AO35="x",'3 - Projects'!H19)</f>
        <v>0</v>
      </c>
      <c r="AP168" s="85">
        <f>IF(AP31="x",'3 - Projects'!H15,0)+IF(AP32="x",'3 - Projects'!H16)+IF(AP33="x",'3 - Projects'!H17)+IF(AP34="x",'3 - Projects'!H18)+IF(AP35="x",'3 - Projects'!H19)</f>
        <v>0</v>
      </c>
      <c r="AQ168" s="85">
        <f>IF(AQ31="x",'3 - Projects'!H15,0)+IF(AQ32="x",'3 - Projects'!H16)+IF(AQ33="x",'3 - Projects'!H17)+IF(AQ34="x",'3 - Projects'!H18)+IF(AQ35="x",'3 - Projects'!H19)</f>
        <v>0</v>
      </c>
      <c r="AR168" s="85">
        <f>IF(AR31="x",'3 - Projects'!H15,0)+IF(AR32="x",'3 - Projects'!H16)+IF(AR33="x",'3 - Projects'!H17)+IF(AR34="x",'3 - Projects'!H18)+IF(AR35="x",'3 - Projects'!H19)</f>
        <v>0</v>
      </c>
      <c r="AS168" s="85">
        <f>IF(AS31="x",'3 - Projects'!H15,0)+IF(AS32="x",'3 - Projects'!H16)+IF(AS33="x",'3 - Projects'!H17)+IF(AS34="x",'3 - Projects'!H18)+IF(AS35="x",'3 - Projects'!H19)</f>
        <v>0</v>
      </c>
      <c r="AT168" s="85">
        <f>IF(AT31="x",'3 - Projects'!H15,0)+IF(AT32="x",'3 - Projects'!H16)+IF(AT33="x",'3 - Projects'!H17)+IF(AT34="x",'3 - Projects'!H18)+IF(AT35="x",'3 - Projects'!H19)</f>
        <v>0</v>
      </c>
      <c r="AU168" s="85">
        <f>IF(AU31="x",'3 - Projects'!H15,0)+IF(AU32="x",'3 - Projects'!H16)+IF(AU33="x",'3 - Projects'!H17)+IF(AU34="x",'3 - Projects'!H18)+IF(AU35="x",'3 - Projects'!H19)</f>
        <v>0</v>
      </c>
      <c r="AV168" s="85">
        <f>IF(AV31="x",'3 - Projects'!H15,0)+IF(AV32="x",'3 - Projects'!H16)+IF(AV33="x",'3 - Projects'!H17)+IF(AV34="x",'3 - Projects'!H18)+IF(AV35="x",'3 - Projects'!H19)</f>
        <v>0</v>
      </c>
      <c r="AW168" s="85">
        <f>IF(AW31="x",'3 - Projects'!H15,0)+IF(AW32="x",'3 - Projects'!H16)+IF(AW33="x",'3 - Projects'!H17)+IF(AW34="x",'3 - Projects'!H18)+IF(AW35="x",'3 - Projects'!H19)</f>
        <v>0</v>
      </c>
      <c r="AX168" s="85">
        <f>IF(AX31="x",'3 - Projects'!H15,0)+IF(AX32="x",'3 - Projects'!H16)+IF(AX33="x",'3 - Projects'!H17)+IF(AX34="x",'3 - Projects'!H18)+IF(AX35="x",'3 - Projects'!H19)</f>
        <v>0</v>
      </c>
      <c r="AY168" s="85">
        <f>IF(AY31="x",'3 - Projects'!H15,0)+IF(AY32="x",'3 - Projects'!H16)+IF(AY33="x",'3 - Projects'!H17)+IF(AY34="x",'3 - Projects'!H18)+IF(AY35="x",'3 - Projects'!H19)</f>
        <v>0</v>
      </c>
      <c r="AZ168" s="85">
        <f>IF(AZ31="x",'3 - Projects'!H15,0)+IF(AZ32="x",'3 - Projects'!H16)+IF(AZ33="x",'3 - Projects'!H17)+IF(AZ34="x",'3 - Projects'!H18)+IF(AZ35="x",'3 - Projects'!H19)</f>
        <v>0</v>
      </c>
      <c r="BA168" s="85">
        <f>IF(BA31="x",'3 - Projects'!H15,0)+IF(BA32="x",'3 - Projects'!H16)+IF(BA33="x",'3 - Projects'!H17)+IF(BA34="x",'3 - Projects'!H18)+IF(BA35="x",'3 - Projects'!H19)</f>
        <v>0</v>
      </c>
      <c r="BB168" s="85">
        <f>IF(BB31="x",'3 - Projects'!H15,0)+IF(BB32="x",'3 - Projects'!H16)+IF(BB33="x",'3 - Projects'!H17)+IF(BB34="x",'3 - Projects'!H18)+IF(BB35="x",'3 - Projects'!H19)</f>
        <v>0</v>
      </c>
      <c r="BC168" s="85">
        <f>IF(BC31="x",'3 - Projects'!H15,0)+IF(BC32="x",'3 - Projects'!H16)+IF(BC33="x",'3 - Projects'!H17)+IF(BC34="x",'3 - Projects'!H18)+IF(BC35="x",'3 - Projects'!H19)</f>
        <v>0</v>
      </c>
      <c r="BD168" s="85">
        <f>IF(BD31="x",'3 - Projects'!H15,0)+IF(BD32="x",'3 - Projects'!H16)+IF(BD33="x",'3 - Projects'!H17)+IF(BD34="x",'3 - Projects'!H18)+IF(BD35="x",'3 - Projects'!H19)</f>
        <v>0</v>
      </c>
      <c r="BE168" s="85">
        <f>IF(BE31="x",'3 - Projects'!H15,0)+IF(BE32="x",'3 - Projects'!H16)+IF(BE33="x",'3 - Projects'!H17)+IF(BE34="x",'3 - Projects'!H18)+IF(BE35="x",'3 - Projects'!H19)</f>
        <v>0</v>
      </c>
      <c r="BF168" s="85">
        <f>IF(BF31="x",'3 - Projects'!H15,0)+IF(BF32="x",'3 - Projects'!H16)+IF(BF33="x",'3 - Projects'!H17)+IF(BF34="x",'3 - Projects'!H18)+IF(BF35="x",'3 - Projects'!H19)</f>
        <v>0</v>
      </c>
      <c r="BG168" s="85">
        <f>IF(BG31="x",'3 - Projects'!H15,0)+IF(BG32="x",'3 - Projects'!H16)+IF(BG33="x",'3 - Projects'!H17)+IF(BG34="x",'3 - Projects'!H18)+IF(BG35="x",'3 - Projects'!H19)</f>
        <v>0</v>
      </c>
      <c r="BH168" s="86">
        <f>IF(BH31="x",'3 - Projects'!H15,0)+IF(BH32="x",'3 - Projects'!H16)+IF(BH33="x",'3 - Projects'!H17)+IF(BH34="x",'3 - Projects'!H18)+IF(BH35="x",'3 - Projects'!H19)</f>
        <v>0</v>
      </c>
    </row>
    <row r="169" spans="1:60">
      <c r="A169" s="84"/>
      <c r="B169" s="85" t="str">
        <f>IF(Resource3_Name&lt;&gt;"",Resource3_Name&amp;"(s)","")</f>
        <v/>
      </c>
      <c r="C169" s="85"/>
      <c r="D169" s="85"/>
      <c r="E169" s="85"/>
      <c r="F169" s="85"/>
      <c r="G169" s="85"/>
      <c r="H169" s="85"/>
      <c r="I169" s="84">
        <f>IF(I31="x",'3 - Projects'!I15,0)+IF(I32="x",'3 - Projects'!I16)+IF(I33="x",'3 - Projects'!I17)+IF(I34="x",'3 - Projects'!I18)+IF(I35="x",'3 - Projects'!I19)</f>
        <v>0</v>
      </c>
      <c r="J169" s="85">
        <f>IF(J31="x",'3 - Projects'!I15,0)+IF(J32="x",'3 - Projects'!I16)+IF(J33="x",'3 - Projects'!I17)+IF(J34="x",'3 - Projects'!I18)+IF(J35="x",'3 - Projects'!I19)</f>
        <v>0</v>
      </c>
      <c r="K169" s="85">
        <f>IF(K31="x",'3 - Projects'!I15,0)+IF(K32="x",'3 - Projects'!I16)+IF(K33="x",'3 - Projects'!I17)+IF(K34="x",'3 - Projects'!I18)+IF(K35="x",'3 - Projects'!I19)</f>
        <v>0</v>
      </c>
      <c r="L169" s="85">
        <f>IF(L31="x",'3 - Projects'!I15,0)+IF(L32="x",'3 - Projects'!I16)+IF(L33="x",'3 - Projects'!I17)+IF(L34="x",'3 - Projects'!I18)+IF(L35="x",'3 - Projects'!I19)</f>
        <v>0</v>
      </c>
      <c r="M169" s="85">
        <f>IF(M31="x",'3 - Projects'!I15,0)+IF(M32="x",'3 - Projects'!I16)+IF(M33="x",'3 - Projects'!I17)+IF(M34="x",'3 - Projects'!I18)+IF(M35="x",'3 - Projects'!I19)</f>
        <v>0</v>
      </c>
      <c r="N169" s="85">
        <f>IF(N31="x",'3 - Projects'!I15,0)+IF(N32="x",'3 - Projects'!I16)+IF(N33="x",'3 - Projects'!I17)+IF(N34="x",'3 - Projects'!I18)+IF(N35="x",'3 - Projects'!I19)</f>
        <v>0</v>
      </c>
      <c r="O169" s="85">
        <f>IF(O31="x",'3 - Projects'!I15,0)+IF(O32="x",'3 - Projects'!I16)+IF(O33="x",'3 - Projects'!I17)+IF(O34="x",'3 - Projects'!I18)+IF(O35="x",'3 - Projects'!I19)</f>
        <v>0</v>
      </c>
      <c r="P169" s="85">
        <f>IF(P31="x",'3 - Projects'!I15,0)+IF(P32="x",'3 - Projects'!I16)+IF(P33="x",'3 - Projects'!I17)+IF(P34="x",'3 - Projects'!I18)+IF(P35="x",'3 - Projects'!I19)</f>
        <v>0</v>
      </c>
      <c r="Q169" s="85">
        <f>IF(Q31="x",'3 - Projects'!I15,0)+IF(Q32="x",'3 - Projects'!I16)+IF(Q33="x",'3 - Projects'!I17)+IF(Q34="x",'3 - Projects'!I18)+IF(Q35="x",'3 - Projects'!I19)</f>
        <v>0</v>
      </c>
      <c r="R169" s="85">
        <f>IF(R31="x",'3 - Projects'!I15,0)+IF(R32="x",'3 - Projects'!I16)+IF(R33="x",'3 - Projects'!I17)+IF(R34="x",'3 - Projects'!I18)+IF(R35="x",'3 - Projects'!I19)</f>
        <v>0</v>
      </c>
      <c r="S169" s="85">
        <f>IF(S31="x",'3 - Projects'!I15,0)+IF(S32="x",'3 - Projects'!I16)+IF(S33="x",'3 - Projects'!I17)+IF(S34="x",'3 - Projects'!I18)+IF(S35="x",'3 - Projects'!I19)</f>
        <v>0</v>
      </c>
      <c r="T169" s="85">
        <f>IF(T31="x",'3 - Projects'!I15,0)+IF(T32="x",'3 - Projects'!I16)+IF(T33="x",'3 - Projects'!I17)+IF(T34="x",'3 - Projects'!I18)+IF(T35="x",'3 - Projects'!I19)</f>
        <v>0</v>
      </c>
      <c r="U169" s="85">
        <f>IF(U31="x",'3 - Projects'!I15,0)+IF(U32="x",'3 - Projects'!I16)+IF(U33="x",'3 - Projects'!I17)+IF(U34="x",'3 - Projects'!I18)+IF(U35="x",'3 - Projects'!I19)</f>
        <v>0</v>
      </c>
      <c r="V169" s="85">
        <f>IF(V31="x",'3 - Projects'!I15,0)+IF(V32="x",'3 - Projects'!I16)+IF(V33="x",'3 - Projects'!I17)+IF(V34="x",'3 - Projects'!I18)+IF(V35="x",'3 - Projects'!I19)</f>
        <v>0</v>
      </c>
      <c r="W169" s="85">
        <f>IF(W31="x",'3 - Projects'!I15,0)+IF(W32="x",'3 - Projects'!I16)+IF(W33="x",'3 - Projects'!I17)+IF(W34="x",'3 - Projects'!I18)+IF(W35="x",'3 - Projects'!I19)</f>
        <v>0</v>
      </c>
      <c r="X169" s="85">
        <f>IF(X31="x",'3 - Projects'!I15,0)+IF(X32="x",'3 - Projects'!I16)+IF(X33="x",'3 - Projects'!I17)+IF(X34="x",'3 - Projects'!I18)+IF(X35="x",'3 - Projects'!I19)</f>
        <v>0</v>
      </c>
      <c r="Y169" s="85">
        <f>IF(Y31="x",'3 - Projects'!I15,0)+IF(Y32="x",'3 - Projects'!I16)+IF(Y33="x",'3 - Projects'!I17)+IF(Y34="x",'3 - Projects'!I18)+IF(Y35="x",'3 - Projects'!I19)</f>
        <v>0</v>
      </c>
      <c r="Z169" s="85">
        <f>IF(Z31="x",'3 - Projects'!I15,0)+IF(Z32="x",'3 - Projects'!I16)+IF(Z33="x",'3 - Projects'!I17)+IF(Z34="x",'3 - Projects'!I18)+IF(Z35="x",'3 - Projects'!I19)</f>
        <v>0</v>
      </c>
      <c r="AA169" s="85">
        <f>IF(AA31="x",'3 - Projects'!I15,0)+IF(AA32="x",'3 - Projects'!I16)+IF(AA33="x",'3 - Projects'!I17)+IF(AA34="x",'3 - Projects'!I18)+IF(AA35="x",'3 - Projects'!I19)</f>
        <v>0</v>
      </c>
      <c r="AB169" s="85">
        <f>IF(AB31="x",'3 - Projects'!I15,0)+IF(AB32="x",'3 - Projects'!I16)+IF(AB33="x",'3 - Projects'!I17)+IF(AB34="x",'3 - Projects'!I18)+IF(AB35="x",'3 - Projects'!I19)</f>
        <v>0</v>
      </c>
      <c r="AC169" s="85">
        <f>IF(AC31="x",'3 - Projects'!I15,0)+IF(AC32="x",'3 - Projects'!I16)+IF(AC33="x",'3 - Projects'!I17)+IF(AC34="x",'3 - Projects'!I18)+IF(AC35="x",'3 - Projects'!I19)</f>
        <v>0</v>
      </c>
      <c r="AD169" s="85">
        <f>IF(AD31="x",'3 - Projects'!I15,0)+IF(AD32="x",'3 - Projects'!I16)+IF(AD33="x",'3 - Projects'!I17)+IF(AD34="x",'3 - Projects'!I18)+IF(AD35="x",'3 - Projects'!I19)</f>
        <v>0</v>
      </c>
      <c r="AE169" s="85">
        <f>IF(AE31="x",'3 - Projects'!I15,0)+IF(AE32="x",'3 - Projects'!I16)+IF(AE33="x",'3 - Projects'!I17)+IF(AE34="x",'3 - Projects'!I18)+IF(AE35="x",'3 - Projects'!I19)</f>
        <v>0</v>
      </c>
      <c r="AF169" s="85">
        <f>IF(AF31="x",'3 - Projects'!I15,0)+IF(AF32="x",'3 - Projects'!I16)+IF(AF33="x",'3 - Projects'!I17)+IF(AF34="x",'3 - Projects'!I18)+IF(AF35="x",'3 - Projects'!I19)</f>
        <v>0</v>
      </c>
      <c r="AG169" s="85">
        <f>IF(AG31="x",'3 - Projects'!I15,0)+IF(AG32="x",'3 - Projects'!I16)+IF(AG33="x",'3 - Projects'!I17)+IF(AG34="x",'3 - Projects'!I18)+IF(AG35="x",'3 - Projects'!I19)</f>
        <v>0</v>
      </c>
      <c r="AH169" s="85">
        <f>IF(AH31="x",'3 - Projects'!I15,0)+IF(AH32="x",'3 - Projects'!I16)+IF(AH33="x",'3 - Projects'!I17)+IF(AH34="x",'3 - Projects'!I18)+IF(AH35="x",'3 - Projects'!I19)</f>
        <v>0</v>
      </c>
      <c r="AI169" s="85">
        <f>IF(AI31="x",'3 - Projects'!I15,0)+IF(AI32="x",'3 - Projects'!I16)+IF(AI33="x",'3 - Projects'!I17)+IF(AI34="x",'3 - Projects'!I18)+IF(AI35="x",'3 - Projects'!I19)</f>
        <v>0</v>
      </c>
      <c r="AJ169" s="85">
        <f>IF(AJ31="x",'3 - Projects'!I15,0)+IF(AJ32="x",'3 - Projects'!I16)+IF(AJ33="x",'3 - Projects'!I17)+IF(AJ34="x",'3 - Projects'!I18)+IF(AJ35="x",'3 - Projects'!I19)</f>
        <v>0</v>
      </c>
      <c r="AK169" s="85">
        <f>IF(AK31="x",'3 - Projects'!I15,0)+IF(AK32="x",'3 - Projects'!I16)+IF(AK33="x",'3 - Projects'!I17)+IF(AK34="x",'3 - Projects'!I18)+IF(AK35="x",'3 - Projects'!I19)</f>
        <v>0</v>
      </c>
      <c r="AL169" s="85">
        <f>IF(AL31="x",'3 - Projects'!I15,0)+IF(AL32="x",'3 - Projects'!I16)+IF(AL33="x",'3 - Projects'!I17)+IF(AL34="x",'3 - Projects'!I18)+IF(AL35="x",'3 - Projects'!I19)</f>
        <v>0</v>
      </c>
      <c r="AM169" s="85">
        <f>IF(AM31="x",'3 - Projects'!I15,0)+IF(AM32="x",'3 - Projects'!I16)+IF(AM33="x",'3 - Projects'!I17)+IF(AM34="x",'3 - Projects'!I18)+IF(AM35="x",'3 - Projects'!I19)</f>
        <v>0</v>
      </c>
      <c r="AN169" s="85">
        <f>IF(AN31="x",'3 - Projects'!I15,0)+IF(AN32="x",'3 - Projects'!I16)+IF(AN33="x",'3 - Projects'!I17)+IF(AN34="x",'3 - Projects'!I18)+IF(AN35="x",'3 - Projects'!I19)</f>
        <v>0</v>
      </c>
      <c r="AO169" s="85">
        <f>IF(AO31="x",'3 - Projects'!I15,0)+IF(AO32="x",'3 - Projects'!I16)+IF(AO33="x",'3 - Projects'!I17)+IF(AO34="x",'3 - Projects'!I18)+IF(AO35="x",'3 - Projects'!I19)</f>
        <v>0</v>
      </c>
      <c r="AP169" s="85">
        <f>IF(AP31="x",'3 - Projects'!I15,0)+IF(AP32="x",'3 - Projects'!I16)+IF(AP33="x",'3 - Projects'!I17)+IF(AP34="x",'3 - Projects'!I18)+IF(AP35="x",'3 - Projects'!I19)</f>
        <v>0</v>
      </c>
      <c r="AQ169" s="85">
        <f>IF(AQ31="x",'3 - Projects'!I15,0)+IF(AQ32="x",'3 - Projects'!I16)+IF(AQ33="x",'3 - Projects'!I17)+IF(AQ34="x",'3 - Projects'!I18)+IF(AQ35="x",'3 - Projects'!I19)</f>
        <v>0</v>
      </c>
      <c r="AR169" s="85">
        <f>IF(AR31="x",'3 - Projects'!I15,0)+IF(AR32="x",'3 - Projects'!I16)+IF(AR33="x",'3 - Projects'!I17)+IF(AR34="x",'3 - Projects'!I18)+IF(AR35="x",'3 - Projects'!I19)</f>
        <v>0</v>
      </c>
      <c r="AS169" s="85">
        <f>IF(AS31="x",'3 - Projects'!I15,0)+IF(AS32="x",'3 - Projects'!I16)+IF(AS33="x",'3 - Projects'!I17)+IF(AS34="x",'3 - Projects'!I18)+IF(AS35="x",'3 - Projects'!I19)</f>
        <v>0</v>
      </c>
      <c r="AT169" s="85">
        <f>IF(AT31="x",'3 - Projects'!I15,0)+IF(AT32="x",'3 - Projects'!I16)+IF(AT33="x",'3 - Projects'!I17)+IF(AT34="x",'3 - Projects'!I18)+IF(AT35="x",'3 - Projects'!I19)</f>
        <v>0</v>
      </c>
      <c r="AU169" s="85">
        <f>IF(AU31="x",'3 - Projects'!I15,0)+IF(AU32="x",'3 - Projects'!I16)+IF(AU33="x",'3 - Projects'!I17)+IF(AU34="x",'3 - Projects'!I18)+IF(AU35="x",'3 - Projects'!I19)</f>
        <v>0</v>
      </c>
      <c r="AV169" s="85">
        <f>IF(AV31="x",'3 - Projects'!I15,0)+IF(AV32="x",'3 - Projects'!I16)+IF(AV33="x",'3 - Projects'!I17)+IF(AV34="x",'3 - Projects'!I18)+IF(AV35="x",'3 - Projects'!I19)</f>
        <v>0</v>
      </c>
      <c r="AW169" s="85">
        <f>IF(AW31="x",'3 - Projects'!I15,0)+IF(AW32="x",'3 - Projects'!I16)+IF(AW33="x",'3 - Projects'!I17)+IF(AW34="x",'3 - Projects'!I18)+IF(AW35="x",'3 - Projects'!I19)</f>
        <v>0</v>
      </c>
      <c r="AX169" s="85">
        <f>IF(AX31="x",'3 - Projects'!I15,0)+IF(AX32="x",'3 - Projects'!I16)+IF(AX33="x",'3 - Projects'!I17)+IF(AX34="x",'3 - Projects'!I18)+IF(AX35="x",'3 - Projects'!I19)</f>
        <v>0</v>
      </c>
      <c r="AY169" s="85">
        <f>IF(AY31="x",'3 - Projects'!I15,0)+IF(AY32="x",'3 - Projects'!I16)+IF(AY33="x",'3 - Projects'!I17)+IF(AY34="x",'3 - Projects'!I18)+IF(AY35="x",'3 - Projects'!I19)</f>
        <v>0</v>
      </c>
      <c r="AZ169" s="85">
        <f>IF(AZ31="x",'3 - Projects'!I15,0)+IF(AZ32="x",'3 - Projects'!I16)+IF(AZ33="x",'3 - Projects'!I17)+IF(AZ34="x",'3 - Projects'!I18)+IF(AZ35="x",'3 - Projects'!I19)</f>
        <v>0</v>
      </c>
      <c r="BA169" s="85">
        <f>IF(BA31="x",'3 - Projects'!I15,0)+IF(BA32="x",'3 - Projects'!I16)+IF(BA33="x",'3 - Projects'!I17)+IF(BA34="x",'3 - Projects'!I18)+IF(BA35="x",'3 - Projects'!I19)</f>
        <v>0</v>
      </c>
      <c r="BB169" s="85">
        <f>IF(BB31="x",'3 - Projects'!I15,0)+IF(BB32="x",'3 - Projects'!I16)+IF(BB33="x",'3 - Projects'!I17)+IF(BB34="x",'3 - Projects'!I18)+IF(BB35="x",'3 - Projects'!I19)</f>
        <v>0</v>
      </c>
      <c r="BC169" s="85">
        <f>IF(BC31="x",'3 - Projects'!I15,0)+IF(BC32="x",'3 - Projects'!I16)+IF(BC33="x",'3 - Projects'!I17)+IF(BC34="x",'3 - Projects'!I18)+IF(BC35="x",'3 - Projects'!I19)</f>
        <v>0</v>
      </c>
      <c r="BD169" s="85">
        <f>IF(BD31="x",'3 - Projects'!I15,0)+IF(BD32="x",'3 - Projects'!I16)+IF(BD33="x",'3 - Projects'!I17)+IF(BD34="x",'3 - Projects'!I18)+IF(BD35="x",'3 - Projects'!I19)</f>
        <v>0</v>
      </c>
      <c r="BE169" s="85">
        <f>IF(BE31="x",'3 - Projects'!I15,0)+IF(BE32="x",'3 - Projects'!I16)+IF(BE33="x",'3 - Projects'!I17)+IF(BE34="x",'3 - Projects'!I18)+IF(BE35="x",'3 - Projects'!I19)</f>
        <v>0</v>
      </c>
      <c r="BF169" s="85">
        <f>IF(BF31="x",'3 - Projects'!I15,0)+IF(BF32="x",'3 - Projects'!I16)+IF(BF33="x",'3 - Projects'!I17)+IF(BF34="x",'3 - Projects'!I18)+IF(BF35="x",'3 - Projects'!I19)</f>
        <v>0</v>
      </c>
      <c r="BG169" s="85">
        <f>IF(BG31="x",'3 - Projects'!I15,0)+IF(BG32="x",'3 - Projects'!I16)+IF(BG33="x",'3 - Projects'!I17)+IF(BG34="x",'3 - Projects'!I18)+IF(BG35="x",'3 - Projects'!I19)</f>
        <v>0</v>
      </c>
      <c r="BH169" s="86">
        <f>IF(BH31="x",'3 - Projects'!I15,0)+IF(BH32="x",'3 - Projects'!I16)+IF(BH33="x",'3 - Projects'!I17)+IF(BH34="x",'3 - Projects'!I18)+IF(BH35="x",'3 - Projects'!I19)</f>
        <v>0</v>
      </c>
    </row>
    <row r="170" spans="1:60">
      <c r="A170" s="84"/>
      <c r="B170" s="85" t="str">
        <f>IF(Resource4_Name&lt;&gt;"",Resource4_Name&amp;"(s)","")</f>
        <v/>
      </c>
      <c r="C170" s="85"/>
      <c r="D170" s="85"/>
      <c r="E170" s="85"/>
      <c r="F170" s="85"/>
      <c r="G170" s="85"/>
      <c r="H170" s="85"/>
      <c r="I170" s="84">
        <f>IF(I31="x",'3 - Projects'!J15,0)+IF(I32="x",'3 - Projects'!J16)+IF(I33="x",'3 - Projects'!J17)+IF(I34="x",'3 - Projects'!J18)+IF(I35="x",'3 - Projects'!J19)</f>
        <v>0</v>
      </c>
      <c r="J170" s="85">
        <f>IF(J31="x",'3 - Projects'!J15,0)+IF(J32="x",'3 - Projects'!J16)+IF(J33="x",'3 - Projects'!J17)+IF(J34="x",'3 - Projects'!J18)+IF(J35="x",'3 - Projects'!J19)</f>
        <v>0</v>
      </c>
      <c r="K170" s="85">
        <f>IF(K31="x",'3 - Projects'!J15,0)+IF(K32="x",'3 - Projects'!J16)+IF(K33="x",'3 - Projects'!J17)+IF(K34="x",'3 - Projects'!J18)+IF(K35="x",'3 - Projects'!J19)</f>
        <v>0</v>
      </c>
      <c r="L170" s="85">
        <f>IF(L31="x",'3 - Projects'!J15,0)+IF(L32="x",'3 - Projects'!J16)+IF(L33="x",'3 - Projects'!J17)+IF(L34="x",'3 - Projects'!J18)+IF(L35="x",'3 - Projects'!J19)</f>
        <v>0</v>
      </c>
      <c r="M170" s="85">
        <f>IF(M31="x",'3 - Projects'!J15,0)+IF(M32="x",'3 - Projects'!J16)+IF(M33="x",'3 - Projects'!J17)+IF(M34="x",'3 - Projects'!J18)+IF(M35="x",'3 - Projects'!J19)</f>
        <v>0</v>
      </c>
      <c r="N170" s="85">
        <f>IF(N31="x",'3 - Projects'!J15,0)+IF(N32="x",'3 - Projects'!J16)+IF(N33="x",'3 - Projects'!J17)+IF(N34="x",'3 - Projects'!J18)+IF(N35="x",'3 - Projects'!J19)</f>
        <v>0</v>
      </c>
      <c r="O170" s="85">
        <f>IF(O31="x",'3 - Projects'!J15,0)+IF(O32="x",'3 - Projects'!J16)+IF(O33="x",'3 - Projects'!J17)+IF(O34="x",'3 - Projects'!J18)+IF(O35="x",'3 - Projects'!J19)</f>
        <v>0</v>
      </c>
      <c r="P170" s="85">
        <f>IF(P31="x",'3 - Projects'!J15,0)+IF(P32="x",'3 - Projects'!J16)+IF(P33="x",'3 - Projects'!J17)+IF(P34="x",'3 - Projects'!J18)+IF(P35="x",'3 - Projects'!J19)</f>
        <v>0</v>
      </c>
      <c r="Q170" s="85">
        <f>IF(Q31="x",'3 - Projects'!J15,0)+IF(Q32="x",'3 - Projects'!J16)+IF(Q33="x",'3 - Projects'!J17)+IF(Q34="x",'3 - Projects'!J18)+IF(Q35="x",'3 - Projects'!J19)</f>
        <v>0</v>
      </c>
      <c r="R170" s="85">
        <f>IF(R31="x",'3 - Projects'!J15,0)+IF(R32="x",'3 - Projects'!J16)+IF(R33="x",'3 - Projects'!J17)+IF(R34="x",'3 - Projects'!J18)+IF(R35="x",'3 - Projects'!J19)</f>
        <v>0</v>
      </c>
      <c r="S170" s="85">
        <f>IF(S31="x",'3 - Projects'!J15,0)+IF(S32="x",'3 - Projects'!J16)+IF(S33="x",'3 - Projects'!J17)+IF(S34="x",'3 - Projects'!J18)+IF(S35="x",'3 - Projects'!J19)</f>
        <v>0</v>
      </c>
      <c r="T170" s="85">
        <f>IF(T31="x",'3 - Projects'!J15,0)+IF(T32="x",'3 - Projects'!J16)+IF(T33="x",'3 - Projects'!J17)+IF(T34="x",'3 - Projects'!J18)+IF(T35="x",'3 - Projects'!J19)</f>
        <v>0</v>
      </c>
      <c r="U170" s="85">
        <f>IF(U31="x",'3 - Projects'!J15,0)+IF(U32="x",'3 - Projects'!J16)+IF(U33="x",'3 - Projects'!J17)+IF(U34="x",'3 - Projects'!J18)+IF(U35="x",'3 - Projects'!J19)</f>
        <v>0</v>
      </c>
      <c r="V170" s="85">
        <f>IF(V31="x",'3 - Projects'!J15,0)+IF(V32="x",'3 - Projects'!J16)+IF(V33="x",'3 - Projects'!J17)+IF(V34="x",'3 - Projects'!J18)+IF(V35="x",'3 - Projects'!J19)</f>
        <v>0</v>
      </c>
      <c r="W170" s="85">
        <f>IF(W31="x",'3 - Projects'!J15,0)+IF(W32="x",'3 - Projects'!J16)+IF(W33="x",'3 - Projects'!J17)+IF(W34="x",'3 - Projects'!J18)+IF(W35="x",'3 - Projects'!J19)</f>
        <v>0</v>
      </c>
      <c r="X170" s="85">
        <f>IF(X31="x",'3 - Projects'!J15,0)+IF(X32="x",'3 - Projects'!J16)+IF(X33="x",'3 - Projects'!J17)+IF(X34="x",'3 - Projects'!J18)+IF(X35="x",'3 - Projects'!J19)</f>
        <v>0</v>
      </c>
      <c r="Y170" s="85">
        <f>IF(Y31="x",'3 - Projects'!J15,0)+IF(Y32="x",'3 - Projects'!J16)+IF(Y33="x",'3 - Projects'!J17)+IF(Y34="x",'3 - Projects'!J18)+IF(Y35="x",'3 - Projects'!J19)</f>
        <v>0</v>
      </c>
      <c r="Z170" s="85">
        <f>IF(Z31="x",'3 - Projects'!J15,0)+IF(Z32="x",'3 - Projects'!J16)+IF(Z33="x",'3 - Projects'!J17)+IF(Z34="x",'3 - Projects'!J18)+IF(Z35="x",'3 - Projects'!J19)</f>
        <v>0</v>
      </c>
      <c r="AA170" s="85">
        <f>IF(AA31="x",'3 - Projects'!J15,0)+IF(AA32="x",'3 - Projects'!J16)+IF(AA33="x",'3 - Projects'!J17)+IF(AA34="x",'3 - Projects'!J18)+IF(AA35="x",'3 - Projects'!J19)</f>
        <v>0</v>
      </c>
      <c r="AB170" s="85">
        <f>IF(AB31="x",'3 - Projects'!J15,0)+IF(AB32="x",'3 - Projects'!J16)+IF(AB33="x",'3 - Projects'!J17)+IF(AB34="x",'3 - Projects'!J18)+IF(AB35="x",'3 - Projects'!J19)</f>
        <v>0</v>
      </c>
      <c r="AC170" s="85">
        <f>IF(AC31="x",'3 - Projects'!J15,0)+IF(AC32="x",'3 - Projects'!J16)+IF(AC33="x",'3 - Projects'!J17)+IF(AC34="x",'3 - Projects'!J18)+IF(AC35="x",'3 - Projects'!J19)</f>
        <v>0</v>
      </c>
      <c r="AD170" s="85">
        <f>IF(AD31="x",'3 - Projects'!J15,0)+IF(AD32="x",'3 - Projects'!J16)+IF(AD33="x",'3 - Projects'!J17)+IF(AD34="x",'3 - Projects'!J18)+IF(AD35="x",'3 - Projects'!J19)</f>
        <v>0</v>
      </c>
      <c r="AE170" s="85">
        <f>IF(AE31="x",'3 - Projects'!J15,0)+IF(AE32="x",'3 - Projects'!J16)+IF(AE33="x",'3 - Projects'!J17)+IF(AE34="x",'3 - Projects'!J18)+IF(AE35="x",'3 - Projects'!J19)</f>
        <v>0</v>
      </c>
      <c r="AF170" s="85">
        <f>IF(AF31="x",'3 - Projects'!J15,0)+IF(AF32="x",'3 - Projects'!J16)+IF(AF33="x",'3 - Projects'!J17)+IF(AF34="x",'3 - Projects'!J18)+IF(AF35="x",'3 - Projects'!J19)</f>
        <v>0</v>
      </c>
      <c r="AG170" s="85">
        <f>IF(AG31="x",'3 - Projects'!J15,0)+IF(AG32="x",'3 - Projects'!J16)+IF(AG33="x",'3 - Projects'!J17)+IF(AG34="x",'3 - Projects'!J18)+IF(AG35="x",'3 - Projects'!J19)</f>
        <v>0</v>
      </c>
      <c r="AH170" s="85">
        <f>IF(AH31="x",'3 - Projects'!J15,0)+IF(AH32="x",'3 - Projects'!J16)+IF(AH33="x",'3 - Projects'!J17)+IF(AH34="x",'3 - Projects'!J18)+IF(AH35="x",'3 - Projects'!J19)</f>
        <v>0</v>
      </c>
      <c r="AI170" s="85">
        <f>IF(AI31="x",'3 - Projects'!J15,0)+IF(AI32="x",'3 - Projects'!J16)+IF(AI33="x",'3 - Projects'!J17)+IF(AI34="x",'3 - Projects'!J18)+IF(AI35="x",'3 - Projects'!J19)</f>
        <v>0</v>
      </c>
      <c r="AJ170" s="85">
        <f>IF(AJ31="x",'3 - Projects'!J15,0)+IF(AJ32="x",'3 - Projects'!J16)+IF(AJ33="x",'3 - Projects'!J17)+IF(AJ34="x",'3 - Projects'!J18)+IF(AJ35="x",'3 - Projects'!J19)</f>
        <v>0</v>
      </c>
      <c r="AK170" s="85">
        <f>IF(AK31="x",'3 - Projects'!J15,0)+IF(AK32="x",'3 - Projects'!J16)+IF(AK33="x",'3 - Projects'!J17)+IF(AK34="x",'3 - Projects'!J18)+IF(AK35="x",'3 - Projects'!J19)</f>
        <v>0</v>
      </c>
      <c r="AL170" s="85">
        <f>IF(AL31="x",'3 - Projects'!J15,0)+IF(AL32="x",'3 - Projects'!J16)+IF(AL33="x",'3 - Projects'!J17)+IF(AL34="x",'3 - Projects'!J18)+IF(AL35="x",'3 - Projects'!J19)</f>
        <v>0</v>
      </c>
      <c r="AM170" s="85">
        <f>IF(AM31="x",'3 - Projects'!J15,0)+IF(AM32="x",'3 - Projects'!J16)+IF(AM33="x",'3 - Projects'!J17)+IF(AM34="x",'3 - Projects'!J18)+IF(AM35="x",'3 - Projects'!J19)</f>
        <v>0</v>
      </c>
      <c r="AN170" s="85">
        <f>IF(AN31="x",'3 - Projects'!J15,0)+IF(AN32="x",'3 - Projects'!J16)+IF(AN33="x",'3 - Projects'!J17)+IF(AN34="x",'3 - Projects'!J18)+IF(AN35="x",'3 - Projects'!J19)</f>
        <v>0</v>
      </c>
      <c r="AO170" s="85">
        <f>IF(AO31="x",'3 - Projects'!J15,0)+IF(AO32="x",'3 - Projects'!J16)+IF(AO33="x",'3 - Projects'!J17)+IF(AO34="x",'3 - Projects'!J18)+IF(AO35="x",'3 - Projects'!J19)</f>
        <v>0</v>
      </c>
      <c r="AP170" s="85">
        <f>IF(AP31="x",'3 - Projects'!J15,0)+IF(AP32="x",'3 - Projects'!J16)+IF(AP33="x",'3 - Projects'!J17)+IF(AP34="x",'3 - Projects'!J18)+IF(AP35="x",'3 - Projects'!J19)</f>
        <v>0</v>
      </c>
      <c r="AQ170" s="85">
        <f>IF(AQ31="x",'3 - Projects'!J15,0)+IF(AQ32="x",'3 - Projects'!J16)+IF(AQ33="x",'3 - Projects'!J17)+IF(AQ34="x",'3 - Projects'!J18)+IF(AQ35="x",'3 - Projects'!J19)</f>
        <v>0</v>
      </c>
      <c r="AR170" s="85">
        <f>IF(AR31="x",'3 - Projects'!J15,0)+IF(AR32="x",'3 - Projects'!J16)+IF(AR33="x",'3 - Projects'!J17)+IF(AR34="x",'3 - Projects'!J18)+IF(AR35="x",'3 - Projects'!J19)</f>
        <v>0</v>
      </c>
      <c r="AS170" s="85">
        <f>IF(AS31="x",'3 - Projects'!J15,0)+IF(AS32="x",'3 - Projects'!J16)+IF(AS33="x",'3 - Projects'!J17)+IF(AS34="x",'3 - Projects'!J18)+IF(AS35="x",'3 - Projects'!J19)</f>
        <v>0</v>
      </c>
      <c r="AT170" s="85">
        <f>IF(AT31="x",'3 - Projects'!J15,0)+IF(AT32="x",'3 - Projects'!J16)+IF(AT33="x",'3 - Projects'!J17)+IF(AT34="x",'3 - Projects'!J18)+IF(AT35="x",'3 - Projects'!J19)</f>
        <v>0</v>
      </c>
      <c r="AU170" s="85">
        <f>IF(AU31="x",'3 - Projects'!J15,0)+IF(AU32="x",'3 - Projects'!J16)+IF(AU33="x",'3 - Projects'!J17)+IF(AU34="x",'3 - Projects'!J18)+IF(AU35="x",'3 - Projects'!J19)</f>
        <v>0</v>
      </c>
      <c r="AV170" s="85">
        <f>IF(AV31="x",'3 - Projects'!J15,0)+IF(AV32="x",'3 - Projects'!J16)+IF(AV33="x",'3 - Projects'!J17)+IF(AV34="x",'3 - Projects'!J18)+IF(AV35="x",'3 - Projects'!J19)</f>
        <v>0</v>
      </c>
      <c r="AW170" s="85">
        <f>IF(AW31="x",'3 - Projects'!J15,0)+IF(AW32="x",'3 - Projects'!J16)+IF(AW33="x",'3 - Projects'!J17)+IF(AW34="x",'3 - Projects'!J18)+IF(AW35="x",'3 - Projects'!J19)</f>
        <v>0</v>
      </c>
      <c r="AX170" s="85">
        <f>IF(AX31="x",'3 - Projects'!J15,0)+IF(AX32="x",'3 - Projects'!J16)+IF(AX33="x",'3 - Projects'!J17)+IF(AX34="x",'3 - Projects'!J18)+IF(AX35="x",'3 - Projects'!J19)</f>
        <v>0</v>
      </c>
      <c r="AY170" s="85">
        <f>IF(AY31="x",'3 - Projects'!J15,0)+IF(AY32="x",'3 - Projects'!J16)+IF(AY33="x",'3 - Projects'!J17)+IF(AY34="x",'3 - Projects'!J18)+IF(AY35="x",'3 - Projects'!J19)</f>
        <v>0</v>
      </c>
      <c r="AZ170" s="85">
        <f>IF(AZ31="x",'3 - Projects'!J15,0)+IF(AZ32="x",'3 - Projects'!J16)+IF(AZ33="x",'3 - Projects'!J17)+IF(AZ34="x",'3 - Projects'!J18)+IF(AZ35="x",'3 - Projects'!J19)</f>
        <v>0</v>
      </c>
      <c r="BA170" s="85">
        <f>IF(BA31="x",'3 - Projects'!J15,0)+IF(BA32="x",'3 - Projects'!J16)+IF(BA33="x",'3 - Projects'!J17)+IF(BA34="x",'3 - Projects'!J18)+IF(BA35="x",'3 - Projects'!J19)</f>
        <v>0</v>
      </c>
      <c r="BB170" s="85">
        <f>IF(BB31="x",'3 - Projects'!J15,0)+IF(BB32="x",'3 - Projects'!J16)+IF(BB33="x",'3 - Projects'!J17)+IF(BB34="x",'3 - Projects'!J18)+IF(BB35="x",'3 - Projects'!J19)</f>
        <v>0</v>
      </c>
      <c r="BC170" s="85">
        <f>IF(BC31="x",'3 - Projects'!J15,0)+IF(BC32="x",'3 - Projects'!J16)+IF(BC33="x",'3 - Projects'!J17)+IF(BC34="x",'3 - Projects'!J18)+IF(BC35="x",'3 - Projects'!J19)</f>
        <v>0</v>
      </c>
      <c r="BD170" s="85">
        <f>IF(BD31="x",'3 - Projects'!J15,0)+IF(BD32="x",'3 - Projects'!J16)+IF(BD33="x",'3 - Projects'!J17)+IF(BD34="x",'3 - Projects'!J18)+IF(BD35="x",'3 - Projects'!J19)</f>
        <v>0</v>
      </c>
      <c r="BE170" s="85">
        <f>IF(BE31="x",'3 - Projects'!J15,0)+IF(BE32="x",'3 - Projects'!J16)+IF(BE33="x",'3 - Projects'!J17)+IF(BE34="x",'3 - Projects'!J18)+IF(BE35="x",'3 - Projects'!J19)</f>
        <v>0</v>
      </c>
      <c r="BF170" s="85">
        <f>IF(BF31="x",'3 - Projects'!J15,0)+IF(BF32="x",'3 - Projects'!J16)+IF(BF33="x",'3 - Projects'!J17)+IF(BF34="x",'3 - Projects'!J18)+IF(BF35="x",'3 - Projects'!J19)</f>
        <v>0</v>
      </c>
      <c r="BG170" s="85">
        <f>IF(BG31="x",'3 - Projects'!J15,0)+IF(BG32="x",'3 - Projects'!J16)+IF(BG33="x",'3 - Projects'!J17)+IF(BG34="x",'3 - Projects'!J18)+IF(BG35="x",'3 - Projects'!J19)</f>
        <v>0</v>
      </c>
      <c r="BH170" s="86">
        <f>IF(BH31="x",'3 - Projects'!J15,0)+IF(BH32="x",'3 - Projects'!J16)+IF(BH33="x",'3 - Projects'!J17)+IF(BH34="x",'3 - Projects'!J18)+IF(BH35="x",'3 - Projects'!J19)</f>
        <v>0</v>
      </c>
    </row>
    <row r="171" spans="1:60">
      <c r="A171" s="84"/>
      <c r="B171" s="85" t="str">
        <f>IF(Resource5_Name&lt;&gt;"",Resource5_Name&amp;"(s)","")</f>
        <v/>
      </c>
      <c r="C171" s="85"/>
      <c r="D171" s="85"/>
      <c r="E171" s="85"/>
      <c r="F171" s="85"/>
      <c r="G171" s="85"/>
      <c r="H171" s="85"/>
      <c r="I171" s="84">
        <f>IF(I31="x",'3 - Projects'!K15,0)+IF(I32="x",'3 - Projects'!K16)+IF(I33="x",'3 - Projects'!K17)+IF(I34="x",'3 - Projects'!K18)+IF(I35="x",'3 - Projects'!K19)</f>
        <v>0</v>
      </c>
      <c r="J171" s="85">
        <f>IF(J31="x",'3 - Projects'!K15,0)+IF(J32="x",'3 - Projects'!K16)+IF(J33="x",'3 - Projects'!K17)+IF(J34="x",'3 - Projects'!K18)+IF(J35="x",'3 - Projects'!K19)</f>
        <v>0</v>
      </c>
      <c r="K171" s="85">
        <f>IF(K31="x",'3 - Projects'!K15,0)+IF(K32="x",'3 - Projects'!K16)+IF(K33="x",'3 - Projects'!K17)+IF(K34="x",'3 - Projects'!K18)+IF(K35="x",'3 - Projects'!K19)</f>
        <v>0</v>
      </c>
      <c r="L171" s="85">
        <f>IF(L31="x",'3 - Projects'!K15,0)+IF(L32="x",'3 - Projects'!K16)+IF(L33="x",'3 - Projects'!K17)+IF(L34="x",'3 - Projects'!K18)+IF(L35="x",'3 - Projects'!K19)</f>
        <v>0</v>
      </c>
      <c r="M171" s="85">
        <f>IF(M31="x",'3 - Projects'!K15,0)+IF(M32="x",'3 - Projects'!K16)+IF(M33="x",'3 - Projects'!K17)+IF(M34="x",'3 - Projects'!K18)+IF(M35="x",'3 - Projects'!K19)</f>
        <v>0</v>
      </c>
      <c r="N171" s="85">
        <f>IF(N31="x",'3 - Projects'!K15,0)+IF(N32="x",'3 - Projects'!K16)+IF(N33="x",'3 - Projects'!K17)+IF(N34="x",'3 - Projects'!K18)+IF(N35="x",'3 - Projects'!K19)</f>
        <v>0</v>
      </c>
      <c r="O171" s="85">
        <f>IF(O31="x",'3 - Projects'!K15,0)+IF(O32="x",'3 - Projects'!K16)+IF(O33="x",'3 - Projects'!K17)+IF(O34="x",'3 - Projects'!K18)+IF(O35="x",'3 - Projects'!K19)</f>
        <v>0</v>
      </c>
      <c r="P171" s="85">
        <f>IF(P31="x",'3 - Projects'!K15,0)+IF(P32="x",'3 - Projects'!K16)+IF(P33="x",'3 - Projects'!K17)+IF(P34="x",'3 - Projects'!K18)+IF(P35="x",'3 - Projects'!K19)</f>
        <v>0</v>
      </c>
      <c r="Q171" s="85">
        <f>IF(Q31="x",'3 - Projects'!K15,0)+IF(Q32="x",'3 - Projects'!K16)+IF(Q33="x",'3 - Projects'!K17)+IF(Q34="x",'3 - Projects'!K18)+IF(Q35="x",'3 - Projects'!K19)</f>
        <v>0</v>
      </c>
      <c r="R171" s="85">
        <f>IF(R31="x",'3 - Projects'!K15,0)+IF(R32="x",'3 - Projects'!K16)+IF(R33="x",'3 - Projects'!K17)+IF(R34="x",'3 - Projects'!K18)+IF(R35="x",'3 - Projects'!K19)</f>
        <v>0</v>
      </c>
      <c r="S171" s="85">
        <f>IF(S31="x",'3 - Projects'!K15,0)+IF(S32="x",'3 - Projects'!K16)+IF(S33="x",'3 - Projects'!K17)+IF(S34="x",'3 - Projects'!K18)+IF(S35="x",'3 - Projects'!K19)</f>
        <v>0</v>
      </c>
      <c r="T171" s="85">
        <f>IF(T31="x",'3 - Projects'!K15,0)+IF(T32="x",'3 - Projects'!K16)+IF(T33="x",'3 - Projects'!K17)+IF(T34="x",'3 - Projects'!K18)+IF(T35="x",'3 - Projects'!K19)</f>
        <v>0</v>
      </c>
      <c r="U171" s="85">
        <f>IF(U31="x",'3 - Projects'!K15,0)+IF(U32="x",'3 - Projects'!K16)+IF(U33="x",'3 - Projects'!K17)+IF(U34="x",'3 - Projects'!K18)+IF(U35="x",'3 - Projects'!K19)</f>
        <v>0</v>
      </c>
      <c r="V171" s="85">
        <f>IF(V31="x",'3 - Projects'!K15,0)+IF(V32="x",'3 - Projects'!K16)+IF(V33="x",'3 - Projects'!K17)+IF(V34="x",'3 - Projects'!K18)+IF(V35="x",'3 - Projects'!K19)</f>
        <v>0</v>
      </c>
      <c r="W171" s="85">
        <f>IF(W31="x",'3 - Projects'!K15,0)+IF(W32="x",'3 - Projects'!K16)+IF(W33="x",'3 - Projects'!K17)+IF(W34="x",'3 - Projects'!K18)+IF(W35="x",'3 - Projects'!K19)</f>
        <v>0</v>
      </c>
      <c r="X171" s="85">
        <f>IF(X31="x",'3 - Projects'!K15,0)+IF(X32="x",'3 - Projects'!K16)+IF(X33="x",'3 - Projects'!K17)+IF(X34="x",'3 - Projects'!K18)+IF(X35="x",'3 - Projects'!K19)</f>
        <v>0</v>
      </c>
      <c r="Y171" s="85">
        <f>IF(Y31="x",'3 - Projects'!K15,0)+IF(Y32="x",'3 - Projects'!K16)+IF(Y33="x",'3 - Projects'!K17)+IF(Y34="x",'3 - Projects'!K18)+IF(Y35="x",'3 - Projects'!K19)</f>
        <v>0</v>
      </c>
      <c r="Z171" s="85">
        <f>IF(Z31="x",'3 - Projects'!K15,0)+IF(Z32="x",'3 - Projects'!K16)+IF(Z33="x",'3 - Projects'!K17)+IF(Z34="x",'3 - Projects'!K18)+IF(Z35="x",'3 - Projects'!K19)</f>
        <v>0</v>
      </c>
      <c r="AA171" s="85">
        <f>IF(AA31="x",'3 - Projects'!K15,0)+IF(AA32="x",'3 - Projects'!K16)+IF(AA33="x",'3 - Projects'!K17)+IF(AA34="x",'3 - Projects'!K18)+IF(AA35="x",'3 - Projects'!K19)</f>
        <v>0</v>
      </c>
      <c r="AB171" s="85">
        <f>IF(AB31="x",'3 - Projects'!K15,0)+IF(AB32="x",'3 - Projects'!K16)+IF(AB33="x",'3 - Projects'!K17)+IF(AB34="x",'3 - Projects'!K18)+IF(AB35="x",'3 - Projects'!K19)</f>
        <v>0</v>
      </c>
      <c r="AC171" s="85">
        <f>IF(AC31="x",'3 - Projects'!K15,0)+IF(AC32="x",'3 - Projects'!K16)+IF(AC33="x",'3 - Projects'!K17)+IF(AC34="x",'3 - Projects'!K18)+IF(AC35="x",'3 - Projects'!K19)</f>
        <v>0</v>
      </c>
      <c r="AD171" s="85">
        <f>IF(AD31="x",'3 - Projects'!K15,0)+IF(AD32="x",'3 - Projects'!K16)+IF(AD33="x",'3 - Projects'!K17)+IF(AD34="x",'3 - Projects'!K18)+IF(AD35="x",'3 - Projects'!K19)</f>
        <v>0</v>
      </c>
      <c r="AE171" s="85">
        <f>IF(AE31="x",'3 - Projects'!K15,0)+IF(AE32="x",'3 - Projects'!K16)+IF(AE33="x",'3 - Projects'!K17)+IF(AE34="x",'3 - Projects'!K18)+IF(AE35="x",'3 - Projects'!K19)</f>
        <v>0</v>
      </c>
      <c r="AF171" s="85">
        <f>IF(AF31="x",'3 - Projects'!K15,0)+IF(AF32="x",'3 - Projects'!K16)+IF(AF33="x",'3 - Projects'!K17)+IF(AF34="x",'3 - Projects'!K18)+IF(AF35="x",'3 - Projects'!K19)</f>
        <v>0</v>
      </c>
      <c r="AG171" s="85">
        <f>IF(AG31="x",'3 - Projects'!K15,0)+IF(AG32="x",'3 - Projects'!K16)+IF(AG33="x",'3 - Projects'!K17)+IF(AG34="x",'3 - Projects'!K18)+IF(AG35="x",'3 - Projects'!K19)</f>
        <v>0</v>
      </c>
      <c r="AH171" s="85">
        <f>IF(AH31="x",'3 - Projects'!K15,0)+IF(AH32="x",'3 - Projects'!K16)+IF(AH33="x",'3 - Projects'!K17)+IF(AH34="x",'3 - Projects'!K18)+IF(AH35="x",'3 - Projects'!K19)</f>
        <v>0</v>
      </c>
      <c r="AI171" s="85">
        <f>IF(AI31="x",'3 - Projects'!K15,0)+IF(AI32="x",'3 - Projects'!K16)+IF(AI33="x",'3 - Projects'!K17)+IF(AI34="x",'3 - Projects'!K18)+IF(AI35="x",'3 - Projects'!K19)</f>
        <v>0</v>
      </c>
      <c r="AJ171" s="85">
        <f>IF(AJ31="x",'3 - Projects'!K15,0)+IF(AJ32="x",'3 - Projects'!K16)+IF(AJ33="x",'3 - Projects'!K17)+IF(AJ34="x",'3 - Projects'!K18)+IF(AJ35="x",'3 - Projects'!K19)</f>
        <v>0</v>
      </c>
      <c r="AK171" s="85">
        <f>IF(AK31="x",'3 - Projects'!K15,0)+IF(AK32="x",'3 - Projects'!K16)+IF(AK33="x",'3 - Projects'!K17)+IF(AK34="x",'3 - Projects'!K18)+IF(AK35="x",'3 - Projects'!K19)</f>
        <v>0</v>
      </c>
      <c r="AL171" s="85">
        <f>IF(AL31="x",'3 - Projects'!K15,0)+IF(AL32="x",'3 - Projects'!K16)+IF(AL33="x",'3 - Projects'!K17)+IF(AL34="x",'3 - Projects'!K18)+IF(AL35="x",'3 - Projects'!K19)</f>
        <v>0</v>
      </c>
      <c r="AM171" s="85">
        <f>IF(AM31="x",'3 - Projects'!K15,0)+IF(AM32="x",'3 - Projects'!K16)+IF(AM33="x",'3 - Projects'!K17)+IF(AM34="x",'3 - Projects'!K18)+IF(AM35="x",'3 - Projects'!K19)</f>
        <v>0</v>
      </c>
      <c r="AN171" s="85">
        <f>IF(AN31="x",'3 - Projects'!K15,0)+IF(AN32="x",'3 - Projects'!K16)+IF(AN33="x",'3 - Projects'!K17)+IF(AN34="x",'3 - Projects'!K18)+IF(AN35="x",'3 - Projects'!K19)</f>
        <v>0</v>
      </c>
      <c r="AO171" s="85">
        <f>IF(AO31="x",'3 - Projects'!K15,0)+IF(AO32="x",'3 - Projects'!K16)+IF(AO33="x",'3 - Projects'!K17)+IF(AO34="x",'3 - Projects'!K18)+IF(AO35="x",'3 - Projects'!K19)</f>
        <v>0</v>
      </c>
      <c r="AP171" s="85">
        <f>IF(AP31="x",'3 - Projects'!K15,0)+IF(AP32="x",'3 - Projects'!K16)+IF(AP33="x",'3 - Projects'!K17)+IF(AP34="x",'3 - Projects'!K18)+IF(AP35="x",'3 - Projects'!K19)</f>
        <v>0</v>
      </c>
      <c r="AQ171" s="85">
        <f>IF(AQ31="x",'3 - Projects'!K15,0)+IF(AQ32="x",'3 - Projects'!K16)+IF(AQ33="x",'3 - Projects'!K17)+IF(AQ34="x",'3 - Projects'!K18)+IF(AQ35="x",'3 - Projects'!K19)</f>
        <v>0</v>
      </c>
      <c r="AR171" s="85">
        <f>IF(AR31="x",'3 - Projects'!K15,0)+IF(AR32="x",'3 - Projects'!K16)+IF(AR33="x",'3 - Projects'!K17)+IF(AR34="x",'3 - Projects'!K18)+IF(AR35="x",'3 - Projects'!K19)</f>
        <v>0</v>
      </c>
      <c r="AS171" s="85">
        <f>IF(AS31="x",'3 - Projects'!K15,0)+IF(AS32="x",'3 - Projects'!K16)+IF(AS33="x",'3 - Projects'!K17)+IF(AS34="x",'3 - Projects'!K18)+IF(AS35="x",'3 - Projects'!K19)</f>
        <v>0</v>
      </c>
      <c r="AT171" s="85">
        <f>IF(AT31="x",'3 - Projects'!K15,0)+IF(AT32="x",'3 - Projects'!K16)+IF(AT33="x",'3 - Projects'!K17)+IF(AT34="x",'3 - Projects'!K18)+IF(AT35="x",'3 - Projects'!K19)</f>
        <v>0</v>
      </c>
      <c r="AU171" s="85">
        <f>IF(AU31="x",'3 - Projects'!K15,0)+IF(AU32="x",'3 - Projects'!K16)+IF(AU33="x",'3 - Projects'!K17)+IF(AU34="x",'3 - Projects'!K18)+IF(AU35="x",'3 - Projects'!K19)</f>
        <v>0</v>
      </c>
      <c r="AV171" s="85">
        <f>IF(AV31="x",'3 - Projects'!K15,0)+IF(AV32="x",'3 - Projects'!K16)+IF(AV33="x",'3 - Projects'!K17)+IF(AV34="x",'3 - Projects'!K18)+IF(AV35="x",'3 - Projects'!K19)</f>
        <v>0</v>
      </c>
      <c r="AW171" s="85">
        <f>IF(AW31="x",'3 - Projects'!K15,0)+IF(AW32="x",'3 - Projects'!K16)+IF(AW33="x",'3 - Projects'!K17)+IF(AW34="x",'3 - Projects'!K18)+IF(AW35="x",'3 - Projects'!K19)</f>
        <v>0</v>
      </c>
      <c r="AX171" s="85">
        <f>IF(AX31="x",'3 - Projects'!K15,0)+IF(AX32="x",'3 - Projects'!K16)+IF(AX33="x",'3 - Projects'!K17)+IF(AX34="x",'3 - Projects'!K18)+IF(AX35="x",'3 - Projects'!K19)</f>
        <v>0</v>
      </c>
      <c r="AY171" s="85">
        <f>IF(AY31="x",'3 - Projects'!K15,0)+IF(AY32="x",'3 - Projects'!K16)+IF(AY33="x",'3 - Projects'!K17)+IF(AY34="x",'3 - Projects'!K18)+IF(AY35="x",'3 - Projects'!K19)</f>
        <v>0</v>
      </c>
      <c r="AZ171" s="85">
        <f>IF(AZ31="x",'3 - Projects'!K15,0)+IF(AZ32="x",'3 - Projects'!K16)+IF(AZ33="x",'3 - Projects'!K17)+IF(AZ34="x",'3 - Projects'!K18)+IF(AZ35="x",'3 - Projects'!K19)</f>
        <v>0</v>
      </c>
      <c r="BA171" s="85">
        <f>IF(BA31="x",'3 - Projects'!K15,0)+IF(BA32="x",'3 - Projects'!K16)+IF(BA33="x",'3 - Projects'!K17)+IF(BA34="x",'3 - Projects'!K18)+IF(BA35="x",'3 - Projects'!K19)</f>
        <v>0</v>
      </c>
      <c r="BB171" s="85">
        <f>IF(BB31="x",'3 - Projects'!K15,0)+IF(BB32="x",'3 - Projects'!K16)+IF(BB33="x",'3 - Projects'!K17)+IF(BB34="x",'3 - Projects'!K18)+IF(BB35="x",'3 - Projects'!K19)</f>
        <v>0</v>
      </c>
      <c r="BC171" s="85">
        <f>IF(BC31="x",'3 - Projects'!K15,0)+IF(BC32="x",'3 - Projects'!K16)+IF(BC33="x",'3 - Projects'!K17)+IF(BC34="x",'3 - Projects'!K18)+IF(BC35="x",'3 - Projects'!K19)</f>
        <v>0</v>
      </c>
      <c r="BD171" s="85">
        <f>IF(BD31="x",'3 - Projects'!K15,0)+IF(BD32="x",'3 - Projects'!K16)+IF(BD33="x",'3 - Projects'!K17)+IF(BD34="x",'3 - Projects'!K18)+IF(BD35="x",'3 - Projects'!K19)</f>
        <v>0</v>
      </c>
      <c r="BE171" s="85">
        <f>IF(BE31="x",'3 - Projects'!K15,0)+IF(BE32="x",'3 - Projects'!K16)+IF(BE33="x",'3 - Projects'!K17)+IF(BE34="x",'3 - Projects'!K18)+IF(BE35="x",'3 - Projects'!K19)</f>
        <v>0</v>
      </c>
      <c r="BF171" s="85">
        <f>IF(BF31="x",'3 - Projects'!K15,0)+IF(BF32="x",'3 - Projects'!K16)+IF(BF33="x",'3 - Projects'!K17)+IF(BF34="x",'3 - Projects'!K18)+IF(BF35="x",'3 - Projects'!K19)</f>
        <v>0</v>
      </c>
      <c r="BG171" s="85">
        <f>IF(BG31="x",'3 - Projects'!K15,0)+IF(BG32="x",'3 - Projects'!K16)+IF(BG33="x",'3 - Projects'!K17)+IF(BG34="x",'3 - Projects'!K18)+IF(BG35="x",'3 - Projects'!K19)</f>
        <v>0</v>
      </c>
      <c r="BH171" s="86">
        <f>IF(BH31="x",'3 - Projects'!K15,0)+IF(BH32="x",'3 - Projects'!K16)+IF(BH33="x",'3 - Projects'!K17)+IF(BH34="x",'3 - Projects'!K18)+IF(BH35="x",'3 - Projects'!K19)</f>
        <v>0</v>
      </c>
    </row>
    <row r="172" spans="1:60">
      <c r="A172" s="84"/>
      <c r="B172" s="85" t="str">
        <f>IF(Resource6_Name&lt;&gt;"",Resource6_Name&amp;"(s)","")</f>
        <v/>
      </c>
      <c r="C172" s="85"/>
      <c r="D172" s="85"/>
      <c r="E172" s="85"/>
      <c r="F172" s="85"/>
      <c r="G172" s="85"/>
      <c r="H172" s="85"/>
      <c r="I172" s="84">
        <f>IF(I31="x",'3 - Projects'!L15,0)+IF(I32="x",'3 - Projects'!L16)+IF(I33="x",'3 - Projects'!L17)+IF(I34="x",'3 - Projects'!L18)+IF(I35="x",'3 - Projects'!L19)</f>
        <v>0</v>
      </c>
      <c r="J172" s="85">
        <f>IF(J31="x",'3 - Projects'!L15,0)+IF(J32="x",'3 - Projects'!L16)+IF(J33="x",'3 - Projects'!L17)+IF(J34="x",'3 - Projects'!L18)+IF(J35="x",'3 - Projects'!L19)</f>
        <v>0</v>
      </c>
      <c r="K172" s="85">
        <f>IF(K31="x",'3 - Projects'!L15,0)+IF(K32="x",'3 - Projects'!L16)+IF(K33="x",'3 - Projects'!L17)+IF(K34="x",'3 - Projects'!L18)+IF(K35="x",'3 - Projects'!L19)</f>
        <v>0</v>
      </c>
      <c r="L172" s="85">
        <f>IF(L31="x",'3 - Projects'!L15,0)+IF(L32="x",'3 - Projects'!L16)+IF(L33="x",'3 - Projects'!L17)+IF(L34="x",'3 - Projects'!L18)+IF(L35="x",'3 - Projects'!L19)</f>
        <v>0</v>
      </c>
      <c r="M172" s="85">
        <f>IF(M31="x",'3 - Projects'!L15,0)+IF(M32="x",'3 - Projects'!L16)+IF(M33="x",'3 - Projects'!L17)+IF(M34="x",'3 - Projects'!L18)+IF(M35="x",'3 - Projects'!L19)</f>
        <v>0</v>
      </c>
      <c r="N172" s="85">
        <f>IF(N31="x",'3 - Projects'!L15,0)+IF(N32="x",'3 - Projects'!L16)+IF(N33="x",'3 - Projects'!L17)+IF(N34="x",'3 - Projects'!L18)+IF(N35="x",'3 - Projects'!L19)</f>
        <v>0</v>
      </c>
      <c r="O172" s="85">
        <f>IF(O31="x",'3 - Projects'!L15,0)+IF(O32="x",'3 - Projects'!L16)+IF(O33="x",'3 - Projects'!L17)+IF(O34="x",'3 - Projects'!L18)+IF(O35="x",'3 - Projects'!L19)</f>
        <v>0</v>
      </c>
      <c r="P172" s="85">
        <f>IF(P31="x",'3 - Projects'!L15,0)+IF(P32="x",'3 - Projects'!L16)+IF(P33="x",'3 - Projects'!L17)+IF(P34="x",'3 - Projects'!L18)+IF(P35="x",'3 - Projects'!L19)</f>
        <v>0</v>
      </c>
      <c r="Q172" s="85">
        <f>IF(Q31="x",'3 - Projects'!L15,0)+IF(Q32="x",'3 - Projects'!L16)+IF(Q33="x",'3 - Projects'!L17)+IF(Q34="x",'3 - Projects'!L18)+IF(Q35="x",'3 - Projects'!L19)</f>
        <v>0</v>
      </c>
      <c r="R172" s="85">
        <f>IF(R31="x",'3 - Projects'!L15,0)+IF(R32="x",'3 - Projects'!L16)+IF(R33="x",'3 - Projects'!L17)+IF(R34="x",'3 - Projects'!L18)+IF(R35="x",'3 - Projects'!L19)</f>
        <v>0</v>
      </c>
      <c r="S172" s="85">
        <f>IF(S31="x",'3 - Projects'!L15,0)+IF(S32="x",'3 - Projects'!L16)+IF(S33="x",'3 - Projects'!L17)+IF(S34="x",'3 - Projects'!L18)+IF(S35="x",'3 - Projects'!L19)</f>
        <v>0</v>
      </c>
      <c r="T172" s="85">
        <f>IF(T31="x",'3 - Projects'!L15,0)+IF(T32="x",'3 - Projects'!L16)+IF(T33="x",'3 - Projects'!L17)+IF(T34="x",'3 - Projects'!L18)+IF(T35="x",'3 - Projects'!L19)</f>
        <v>0</v>
      </c>
      <c r="U172" s="85">
        <f>IF(U31="x",'3 - Projects'!L15,0)+IF(U32="x",'3 - Projects'!L16)+IF(U33="x",'3 - Projects'!L17)+IF(U34="x",'3 - Projects'!L18)+IF(U35="x",'3 - Projects'!L19)</f>
        <v>0</v>
      </c>
      <c r="V172" s="85">
        <f>IF(V31="x",'3 - Projects'!L15,0)+IF(V32="x",'3 - Projects'!L16)+IF(V33="x",'3 - Projects'!L17)+IF(V34="x",'3 - Projects'!L18)+IF(V35="x",'3 - Projects'!L19)</f>
        <v>0</v>
      </c>
      <c r="W172" s="85">
        <f>IF(W31="x",'3 - Projects'!L15,0)+IF(W32="x",'3 - Projects'!L16)+IF(W33="x",'3 - Projects'!L17)+IF(W34="x",'3 - Projects'!L18)+IF(W35="x",'3 - Projects'!L19)</f>
        <v>0</v>
      </c>
      <c r="X172" s="85">
        <f>IF(X31="x",'3 - Projects'!L15,0)+IF(X32="x",'3 - Projects'!L16)+IF(X33="x",'3 - Projects'!L17)+IF(X34="x",'3 - Projects'!L18)+IF(X35="x",'3 - Projects'!L19)</f>
        <v>0</v>
      </c>
      <c r="Y172" s="85">
        <f>IF(Y31="x",'3 - Projects'!L15,0)+IF(Y32="x",'3 - Projects'!L16)+IF(Y33="x",'3 - Projects'!L17)+IF(Y34="x",'3 - Projects'!L18)+IF(Y35="x",'3 - Projects'!L19)</f>
        <v>0</v>
      </c>
      <c r="Z172" s="85">
        <f>IF(Z31="x",'3 - Projects'!L15,0)+IF(Z32="x",'3 - Projects'!L16)+IF(Z33="x",'3 - Projects'!L17)+IF(Z34="x",'3 - Projects'!L18)+IF(Z35="x",'3 - Projects'!L19)</f>
        <v>0</v>
      </c>
      <c r="AA172" s="85">
        <f>IF(AA31="x",'3 - Projects'!L15,0)+IF(AA32="x",'3 - Projects'!L16)+IF(AA33="x",'3 - Projects'!L17)+IF(AA34="x",'3 - Projects'!L18)+IF(AA35="x",'3 - Projects'!L19)</f>
        <v>0</v>
      </c>
      <c r="AB172" s="85">
        <f>IF(AB31="x",'3 - Projects'!L15,0)+IF(AB32="x",'3 - Projects'!L16)+IF(AB33="x",'3 - Projects'!L17)+IF(AB34="x",'3 - Projects'!L18)+IF(AB35="x",'3 - Projects'!L19)</f>
        <v>0</v>
      </c>
      <c r="AC172" s="85">
        <f>IF(AC31="x",'3 - Projects'!L15,0)+IF(AC32="x",'3 - Projects'!L16)+IF(AC33="x",'3 - Projects'!L17)+IF(AC34="x",'3 - Projects'!L18)+IF(AC35="x",'3 - Projects'!L19)</f>
        <v>0</v>
      </c>
      <c r="AD172" s="85">
        <f>IF(AD31="x",'3 - Projects'!L15,0)+IF(AD32="x",'3 - Projects'!L16)+IF(AD33="x",'3 - Projects'!L17)+IF(AD34="x",'3 - Projects'!L18)+IF(AD35="x",'3 - Projects'!L19)</f>
        <v>0</v>
      </c>
      <c r="AE172" s="85">
        <f>IF(AE31="x",'3 - Projects'!L15,0)+IF(AE32="x",'3 - Projects'!L16)+IF(AE33="x",'3 - Projects'!L17)+IF(AE34="x",'3 - Projects'!L18)+IF(AE35="x",'3 - Projects'!L19)</f>
        <v>0</v>
      </c>
      <c r="AF172" s="85">
        <f>IF(AF31="x",'3 - Projects'!L15,0)+IF(AF32="x",'3 - Projects'!L16)+IF(AF33="x",'3 - Projects'!L17)+IF(AF34="x",'3 - Projects'!L18)+IF(AF35="x",'3 - Projects'!L19)</f>
        <v>0</v>
      </c>
      <c r="AG172" s="85">
        <f>IF(AG31="x",'3 - Projects'!L15,0)+IF(AG32="x",'3 - Projects'!L16)+IF(AG33="x",'3 - Projects'!L17)+IF(AG34="x",'3 - Projects'!L18)+IF(AG35="x",'3 - Projects'!L19)</f>
        <v>0</v>
      </c>
      <c r="AH172" s="85">
        <f>IF(AH31="x",'3 - Projects'!L15,0)+IF(AH32="x",'3 - Projects'!L16)+IF(AH33="x",'3 - Projects'!L17)+IF(AH34="x",'3 - Projects'!L18)+IF(AH35="x",'3 - Projects'!L19)</f>
        <v>0</v>
      </c>
      <c r="AI172" s="85">
        <f>IF(AI31="x",'3 - Projects'!L15,0)+IF(AI32="x",'3 - Projects'!L16)+IF(AI33="x",'3 - Projects'!L17)+IF(AI34="x",'3 - Projects'!L18)+IF(AI35="x",'3 - Projects'!L19)</f>
        <v>0</v>
      </c>
      <c r="AJ172" s="85">
        <f>IF(AJ31="x",'3 - Projects'!L15,0)+IF(AJ32="x",'3 - Projects'!L16)+IF(AJ33="x",'3 - Projects'!L17)+IF(AJ34="x",'3 - Projects'!L18)+IF(AJ35="x",'3 - Projects'!L19)</f>
        <v>0</v>
      </c>
      <c r="AK172" s="85">
        <f>IF(AK31="x",'3 - Projects'!L15,0)+IF(AK32="x",'3 - Projects'!L16)+IF(AK33="x",'3 - Projects'!L17)+IF(AK34="x",'3 - Projects'!L18)+IF(AK35="x",'3 - Projects'!L19)</f>
        <v>0</v>
      </c>
      <c r="AL172" s="85">
        <f>IF(AL31="x",'3 - Projects'!L15,0)+IF(AL32="x",'3 - Projects'!L16)+IF(AL33="x",'3 - Projects'!L17)+IF(AL34="x",'3 - Projects'!L18)+IF(AL35="x",'3 - Projects'!L19)</f>
        <v>0</v>
      </c>
      <c r="AM172" s="85">
        <f>IF(AM31="x",'3 - Projects'!L15,0)+IF(AM32="x",'3 - Projects'!L16)+IF(AM33="x",'3 - Projects'!L17)+IF(AM34="x",'3 - Projects'!L18)+IF(AM35="x",'3 - Projects'!L19)</f>
        <v>0</v>
      </c>
      <c r="AN172" s="85">
        <f>IF(AN31="x",'3 - Projects'!L15,0)+IF(AN32="x",'3 - Projects'!L16)+IF(AN33="x",'3 - Projects'!L17)+IF(AN34="x",'3 - Projects'!L18)+IF(AN35="x",'3 - Projects'!L19)</f>
        <v>0</v>
      </c>
      <c r="AO172" s="85">
        <f>IF(AO31="x",'3 - Projects'!L15,0)+IF(AO32="x",'3 - Projects'!L16)+IF(AO33="x",'3 - Projects'!L17)+IF(AO34="x",'3 - Projects'!L18)+IF(AO35="x",'3 - Projects'!L19)</f>
        <v>0</v>
      </c>
      <c r="AP172" s="85">
        <f>IF(AP31="x",'3 - Projects'!L15,0)+IF(AP32="x",'3 - Projects'!L16)+IF(AP33="x",'3 - Projects'!L17)+IF(AP34="x",'3 - Projects'!L18)+IF(AP35="x",'3 - Projects'!L19)</f>
        <v>0</v>
      </c>
      <c r="AQ172" s="85">
        <f>IF(AQ31="x",'3 - Projects'!L15,0)+IF(AQ32="x",'3 - Projects'!L16)+IF(AQ33="x",'3 - Projects'!L17)+IF(AQ34="x",'3 - Projects'!L18)+IF(AQ35="x",'3 - Projects'!L19)</f>
        <v>0</v>
      </c>
      <c r="AR172" s="85">
        <f>IF(AR31="x",'3 - Projects'!L15,0)+IF(AR32="x",'3 - Projects'!L16)+IF(AR33="x",'3 - Projects'!L17)+IF(AR34="x",'3 - Projects'!L18)+IF(AR35="x",'3 - Projects'!L19)</f>
        <v>0</v>
      </c>
      <c r="AS172" s="85">
        <f>IF(AS31="x",'3 - Projects'!L15,0)+IF(AS32="x",'3 - Projects'!L16)+IF(AS33="x",'3 - Projects'!L17)+IF(AS34="x",'3 - Projects'!L18)+IF(AS35="x",'3 - Projects'!L19)</f>
        <v>0</v>
      </c>
      <c r="AT172" s="85">
        <f>IF(AT31="x",'3 - Projects'!L15,0)+IF(AT32="x",'3 - Projects'!L16)+IF(AT33="x",'3 - Projects'!L17)+IF(AT34="x",'3 - Projects'!L18)+IF(AT35="x",'3 - Projects'!L19)</f>
        <v>0</v>
      </c>
      <c r="AU172" s="85">
        <f>IF(AU31="x",'3 - Projects'!L15,0)+IF(AU32="x",'3 - Projects'!L16)+IF(AU33="x",'3 - Projects'!L17)+IF(AU34="x",'3 - Projects'!L18)+IF(AU35="x",'3 - Projects'!L19)</f>
        <v>0</v>
      </c>
      <c r="AV172" s="85">
        <f>IF(AV31="x",'3 - Projects'!L15,0)+IF(AV32="x",'3 - Projects'!L16)+IF(AV33="x",'3 - Projects'!L17)+IF(AV34="x",'3 - Projects'!L18)+IF(AV35="x",'3 - Projects'!L19)</f>
        <v>0</v>
      </c>
      <c r="AW172" s="85">
        <f>IF(AW31="x",'3 - Projects'!L15,0)+IF(AW32="x",'3 - Projects'!L16)+IF(AW33="x",'3 - Projects'!L17)+IF(AW34="x",'3 - Projects'!L18)+IF(AW35="x",'3 - Projects'!L19)</f>
        <v>0</v>
      </c>
      <c r="AX172" s="85">
        <f>IF(AX31="x",'3 - Projects'!L15,0)+IF(AX32="x",'3 - Projects'!L16)+IF(AX33="x",'3 - Projects'!L17)+IF(AX34="x",'3 - Projects'!L18)+IF(AX35="x",'3 - Projects'!L19)</f>
        <v>0</v>
      </c>
      <c r="AY172" s="85">
        <f>IF(AY31="x",'3 - Projects'!L15,0)+IF(AY32="x",'3 - Projects'!L16)+IF(AY33="x",'3 - Projects'!L17)+IF(AY34="x",'3 - Projects'!L18)+IF(AY35="x",'3 - Projects'!L19)</f>
        <v>0</v>
      </c>
      <c r="AZ172" s="85">
        <f>IF(AZ31="x",'3 - Projects'!L15,0)+IF(AZ32="x",'3 - Projects'!L16)+IF(AZ33="x",'3 - Projects'!L17)+IF(AZ34="x",'3 - Projects'!L18)+IF(AZ35="x",'3 - Projects'!L19)</f>
        <v>0</v>
      </c>
      <c r="BA172" s="85">
        <f>IF(BA31="x",'3 - Projects'!L15,0)+IF(BA32="x",'3 - Projects'!L16)+IF(BA33="x",'3 - Projects'!L17)+IF(BA34="x",'3 - Projects'!L18)+IF(BA35="x",'3 - Projects'!L19)</f>
        <v>0</v>
      </c>
      <c r="BB172" s="85">
        <f>IF(BB31="x",'3 - Projects'!L15,0)+IF(BB32="x",'3 - Projects'!L16)+IF(BB33="x",'3 - Projects'!L17)+IF(BB34="x",'3 - Projects'!L18)+IF(BB35="x",'3 - Projects'!L19)</f>
        <v>0</v>
      </c>
      <c r="BC172" s="85">
        <f>IF(BC31="x",'3 - Projects'!L15,0)+IF(BC32="x",'3 - Projects'!L16)+IF(BC33="x",'3 - Projects'!L17)+IF(BC34="x",'3 - Projects'!L18)+IF(BC35="x",'3 - Projects'!L19)</f>
        <v>0</v>
      </c>
      <c r="BD172" s="85">
        <f>IF(BD31="x",'3 - Projects'!L15,0)+IF(BD32="x",'3 - Projects'!L16)+IF(BD33="x",'3 - Projects'!L17)+IF(BD34="x",'3 - Projects'!L18)+IF(BD35="x",'3 - Projects'!L19)</f>
        <v>0</v>
      </c>
      <c r="BE172" s="85">
        <f>IF(BE31="x",'3 - Projects'!L15,0)+IF(BE32="x",'3 - Projects'!L16)+IF(BE33="x",'3 - Projects'!L17)+IF(BE34="x",'3 - Projects'!L18)+IF(BE35="x",'3 - Projects'!L19)</f>
        <v>0</v>
      </c>
      <c r="BF172" s="85">
        <f>IF(BF31="x",'3 - Projects'!L15,0)+IF(BF32="x",'3 - Projects'!L16)+IF(BF33="x",'3 - Projects'!L17)+IF(BF34="x",'3 - Projects'!L18)+IF(BF35="x",'3 - Projects'!L19)</f>
        <v>0</v>
      </c>
      <c r="BG172" s="85">
        <f>IF(BG31="x",'3 - Projects'!L15,0)+IF(BG32="x",'3 - Projects'!L16)+IF(BG33="x",'3 - Projects'!L17)+IF(BG34="x",'3 - Projects'!L18)+IF(BG35="x",'3 - Projects'!L19)</f>
        <v>0</v>
      </c>
      <c r="BH172" s="86">
        <f>IF(BH31="x",'3 - Projects'!L15,0)+IF(BH32="x",'3 - Projects'!L16)+IF(BH33="x",'3 - Projects'!L17)+IF(BH34="x",'3 - Projects'!L18)+IF(BH35="x",'3 - Projects'!L19)</f>
        <v>0</v>
      </c>
    </row>
    <row r="173" spans="1:60">
      <c r="A173" s="84"/>
      <c r="B173" s="85" t="str">
        <f>IF(Resource7_Name&lt;&gt;"",Resource7_Name&amp;"(s)","")</f>
        <v/>
      </c>
      <c r="C173" s="85"/>
      <c r="D173" s="85"/>
      <c r="E173" s="85"/>
      <c r="F173" s="85"/>
      <c r="G173" s="85"/>
      <c r="H173" s="85"/>
      <c r="I173" s="84">
        <f>IF(I31="x",'3 - Projects'!M15,0)+IF(I32="x",'3 - Projects'!M16)+IF(I33="x",'3 - Projects'!M17)+IF(I34="x",'3 - Projects'!M18)+IF(I35="x",'3 - Projects'!M19)</f>
        <v>0</v>
      </c>
      <c r="J173" s="85">
        <f>IF(J31="x",'3 - Projects'!M15,0)+IF(J32="x",'3 - Projects'!M16)+IF(J33="x",'3 - Projects'!M17)+IF(J34="x",'3 - Projects'!M18)+IF(J35="x",'3 - Projects'!M19)</f>
        <v>0</v>
      </c>
      <c r="K173" s="85">
        <f>IF(K31="x",'3 - Projects'!M15,0)+IF(K32="x",'3 - Projects'!M16)+IF(K33="x",'3 - Projects'!M17)+IF(K34="x",'3 - Projects'!M18)+IF(K35="x",'3 - Projects'!M19)</f>
        <v>0</v>
      </c>
      <c r="L173" s="85">
        <f>IF(L31="x",'3 - Projects'!M15,0)+IF(L32="x",'3 - Projects'!M16)+IF(L33="x",'3 - Projects'!M17)+IF(L34="x",'3 - Projects'!M18)+IF(L35="x",'3 - Projects'!M19)</f>
        <v>0</v>
      </c>
      <c r="M173" s="85">
        <f>IF(M31="x",'3 - Projects'!M15,0)+IF(M32="x",'3 - Projects'!M16)+IF(M33="x",'3 - Projects'!M17)+IF(M34="x",'3 - Projects'!M18)+IF(M35="x",'3 - Projects'!M19)</f>
        <v>0</v>
      </c>
      <c r="N173" s="85">
        <f>IF(N31="x",'3 - Projects'!M15,0)+IF(N32="x",'3 - Projects'!M16)+IF(N33="x",'3 - Projects'!M17)+IF(N34="x",'3 - Projects'!M18)+IF(N35="x",'3 - Projects'!M19)</f>
        <v>0</v>
      </c>
      <c r="O173" s="85">
        <f>IF(O31="x",'3 - Projects'!M15,0)+IF(O32="x",'3 - Projects'!M16)+IF(O33="x",'3 - Projects'!M17)+IF(O34="x",'3 - Projects'!M18)+IF(O35="x",'3 - Projects'!M19)</f>
        <v>0</v>
      </c>
      <c r="P173" s="85">
        <f>IF(P31="x",'3 - Projects'!M15,0)+IF(P32="x",'3 - Projects'!M16)+IF(P33="x",'3 - Projects'!M17)+IF(P34="x",'3 - Projects'!M18)+IF(P35="x",'3 - Projects'!M19)</f>
        <v>0</v>
      </c>
      <c r="Q173" s="85">
        <f>IF(Q31="x",'3 - Projects'!M15,0)+IF(Q32="x",'3 - Projects'!M16)+IF(Q33="x",'3 - Projects'!M17)+IF(Q34="x",'3 - Projects'!M18)+IF(Q35="x",'3 - Projects'!M19)</f>
        <v>0</v>
      </c>
      <c r="R173" s="85">
        <f>IF(R31="x",'3 - Projects'!M15,0)+IF(R32="x",'3 - Projects'!M16)+IF(R33="x",'3 - Projects'!M17)+IF(R34="x",'3 - Projects'!M18)+IF(R35="x",'3 - Projects'!M19)</f>
        <v>0</v>
      </c>
      <c r="S173" s="85">
        <f>IF(S31="x",'3 - Projects'!M15,0)+IF(S32="x",'3 - Projects'!M16)+IF(S33="x",'3 - Projects'!M17)+IF(S34="x",'3 - Projects'!M18)+IF(S35="x",'3 - Projects'!M19)</f>
        <v>0</v>
      </c>
      <c r="T173" s="85">
        <f>IF(T31="x",'3 - Projects'!M15,0)+IF(T32="x",'3 - Projects'!M16)+IF(T33="x",'3 - Projects'!M17)+IF(T34="x",'3 - Projects'!M18)+IF(T35="x",'3 - Projects'!M19)</f>
        <v>0</v>
      </c>
      <c r="U173" s="85">
        <f>IF(U31="x",'3 - Projects'!M15,0)+IF(U32="x",'3 - Projects'!M16)+IF(U33="x",'3 - Projects'!M17)+IF(U34="x",'3 - Projects'!M18)+IF(U35="x",'3 - Projects'!M19)</f>
        <v>0</v>
      </c>
      <c r="V173" s="85">
        <f>IF(V31="x",'3 - Projects'!M15,0)+IF(V32="x",'3 - Projects'!M16)+IF(V33="x",'3 - Projects'!M17)+IF(V34="x",'3 - Projects'!M18)+IF(V35="x",'3 - Projects'!M19)</f>
        <v>0</v>
      </c>
      <c r="W173" s="85">
        <f>IF(W31="x",'3 - Projects'!M15,0)+IF(W32="x",'3 - Projects'!M16)+IF(W33="x",'3 - Projects'!M17)+IF(W34="x",'3 - Projects'!M18)+IF(W35="x",'3 - Projects'!M19)</f>
        <v>0</v>
      </c>
      <c r="X173" s="85">
        <f>IF(X31="x",'3 - Projects'!M15,0)+IF(X32="x",'3 - Projects'!M16)+IF(X33="x",'3 - Projects'!M17)+IF(X34="x",'3 - Projects'!M18)+IF(X35="x",'3 - Projects'!M19)</f>
        <v>0</v>
      </c>
      <c r="Y173" s="85">
        <f>IF(Y31="x",'3 - Projects'!M15,0)+IF(Y32="x",'3 - Projects'!M16)+IF(Y33="x",'3 - Projects'!M17)+IF(Y34="x",'3 - Projects'!M18)+IF(Y35="x",'3 - Projects'!M19)</f>
        <v>0</v>
      </c>
      <c r="Z173" s="85">
        <f>IF(Z31="x",'3 - Projects'!M15,0)+IF(Z32="x",'3 - Projects'!M16)+IF(Z33="x",'3 - Projects'!M17)+IF(Z34="x",'3 - Projects'!M18)+IF(Z35="x",'3 - Projects'!M19)</f>
        <v>0</v>
      </c>
      <c r="AA173" s="85">
        <f>IF(AA31="x",'3 - Projects'!M15,0)+IF(AA32="x",'3 - Projects'!M16)+IF(AA33="x",'3 - Projects'!M17)+IF(AA34="x",'3 - Projects'!M18)+IF(AA35="x",'3 - Projects'!M19)</f>
        <v>0</v>
      </c>
      <c r="AB173" s="85">
        <f>IF(AB31="x",'3 - Projects'!M15,0)+IF(AB32="x",'3 - Projects'!M16)+IF(AB33="x",'3 - Projects'!M17)+IF(AB34="x",'3 - Projects'!M18)+IF(AB35="x",'3 - Projects'!M19)</f>
        <v>0</v>
      </c>
      <c r="AC173" s="85">
        <f>IF(AC31="x",'3 - Projects'!M15,0)+IF(AC32="x",'3 - Projects'!M16)+IF(AC33="x",'3 - Projects'!M17)+IF(AC34="x",'3 - Projects'!M18)+IF(AC35="x",'3 - Projects'!M19)</f>
        <v>0</v>
      </c>
      <c r="AD173" s="85">
        <f>IF(AD31="x",'3 - Projects'!M15,0)+IF(AD32="x",'3 - Projects'!M16)+IF(AD33="x",'3 - Projects'!M17)+IF(AD34="x",'3 - Projects'!M18)+IF(AD35="x",'3 - Projects'!M19)</f>
        <v>0</v>
      </c>
      <c r="AE173" s="85">
        <f>IF(AE31="x",'3 - Projects'!M15,0)+IF(AE32="x",'3 - Projects'!M16)+IF(AE33="x",'3 - Projects'!M17)+IF(AE34="x",'3 - Projects'!M18)+IF(AE35="x",'3 - Projects'!M19)</f>
        <v>0</v>
      </c>
      <c r="AF173" s="85">
        <f>IF(AF31="x",'3 - Projects'!M15,0)+IF(AF32="x",'3 - Projects'!M16)+IF(AF33="x",'3 - Projects'!M17)+IF(AF34="x",'3 - Projects'!M18)+IF(AF35="x",'3 - Projects'!M19)</f>
        <v>0</v>
      </c>
      <c r="AG173" s="85">
        <f>IF(AG31="x",'3 - Projects'!M15,0)+IF(AG32="x",'3 - Projects'!M16)+IF(AG33="x",'3 - Projects'!M17)+IF(AG34="x",'3 - Projects'!M18)+IF(AG35="x",'3 - Projects'!M19)</f>
        <v>0</v>
      </c>
      <c r="AH173" s="85">
        <f>IF(AH31="x",'3 - Projects'!M15,0)+IF(AH32="x",'3 - Projects'!M16)+IF(AH33="x",'3 - Projects'!M17)+IF(AH34="x",'3 - Projects'!M18)+IF(AH35="x",'3 - Projects'!M19)</f>
        <v>0</v>
      </c>
      <c r="AI173" s="85">
        <f>IF(AI31="x",'3 - Projects'!M15,0)+IF(AI32="x",'3 - Projects'!M16)+IF(AI33="x",'3 - Projects'!M17)+IF(AI34="x",'3 - Projects'!M18)+IF(AI35="x",'3 - Projects'!M19)</f>
        <v>0</v>
      </c>
      <c r="AJ173" s="85">
        <f>IF(AJ31="x",'3 - Projects'!M15,0)+IF(AJ32="x",'3 - Projects'!M16)+IF(AJ33="x",'3 - Projects'!M17)+IF(AJ34="x",'3 - Projects'!M18)+IF(AJ35="x",'3 - Projects'!M19)</f>
        <v>0</v>
      </c>
      <c r="AK173" s="85">
        <f>IF(AK31="x",'3 - Projects'!M15,0)+IF(AK32="x",'3 - Projects'!M16)+IF(AK33="x",'3 - Projects'!M17)+IF(AK34="x",'3 - Projects'!M18)+IF(AK35="x",'3 - Projects'!M19)</f>
        <v>0</v>
      </c>
      <c r="AL173" s="85">
        <f>IF(AL31="x",'3 - Projects'!M15,0)+IF(AL32="x",'3 - Projects'!M16)+IF(AL33="x",'3 - Projects'!M17)+IF(AL34="x",'3 - Projects'!M18)+IF(AL35="x",'3 - Projects'!M19)</f>
        <v>0</v>
      </c>
      <c r="AM173" s="85">
        <f>IF(AM31="x",'3 - Projects'!M15,0)+IF(AM32="x",'3 - Projects'!M16)+IF(AM33="x",'3 - Projects'!M17)+IF(AM34="x",'3 - Projects'!M18)+IF(AM35="x",'3 - Projects'!M19)</f>
        <v>0</v>
      </c>
      <c r="AN173" s="85">
        <f>IF(AN31="x",'3 - Projects'!M15,0)+IF(AN32="x",'3 - Projects'!M16)+IF(AN33="x",'3 - Projects'!M17)+IF(AN34="x",'3 - Projects'!M18)+IF(AN35="x",'3 - Projects'!M19)</f>
        <v>0</v>
      </c>
      <c r="AO173" s="85">
        <f>IF(AO31="x",'3 - Projects'!M15,0)+IF(AO32="x",'3 - Projects'!M16)+IF(AO33="x",'3 - Projects'!M17)+IF(AO34="x",'3 - Projects'!M18)+IF(AO35="x",'3 - Projects'!M19)</f>
        <v>0</v>
      </c>
      <c r="AP173" s="85">
        <f>IF(AP31="x",'3 - Projects'!M15,0)+IF(AP32="x",'3 - Projects'!M16)+IF(AP33="x",'3 - Projects'!M17)+IF(AP34="x",'3 - Projects'!M18)+IF(AP35="x",'3 - Projects'!M19)</f>
        <v>0</v>
      </c>
      <c r="AQ173" s="85">
        <f>IF(AQ31="x",'3 - Projects'!M15,0)+IF(AQ32="x",'3 - Projects'!M16)+IF(AQ33="x",'3 - Projects'!M17)+IF(AQ34="x",'3 - Projects'!M18)+IF(AQ35="x",'3 - Projects'!M19)</f>
        <v>0</v>
      </c>
      <c r="AR173" s="85">
        <f>IF(AR31="x",'3 - Projects'!M15,0)+IF(AR32="x",'3 - Projects'!M16)+IF(AR33="x",'3 - Projects'!M17)+IF(AR34="x",'3 - Projects'!M18)+IF(AR35="x",'3 - Projects'!M19)</f>
        <v>0</v>
      </c>
      <c r="AS173" s="85">
        <f>IF(AS31="x",'3 - Projects'!M15,0)+IF(AS32="x",'3 - Projects'!M16)+IF(AS33="x",'3 - Projects'!M17)+IF(AS34="x",'3 - Projects'!M18)+IF(AS35="x",'3 - Projects'!M19)</f>
        <v>0</v>
      </c>
      <c r="AT173" s="85">
        <f>IF(AT31="x",'3 - Projects'!M15,0)+IF(AT32="x",'3 - Projects'!M16)+IF(AT33="x",'3 - Projects'!M17)+IF(AT34="x",'3 - Projects'!M18)+IF(AT35="x",'3 - Projects'!M19)</f>
        <v>0</v>
      </c>
      <c r="AU173" s="85">
        <f>IF(AU31="x",'3 - Projects'!M15,0)+IF(AU32="x",'3 - Projects'!M16)+IF(AU33="x",'3 - Projects'!M17)+IF(AU34="x",'3 - Projects'!M18)+IF(AU35="x",'3 - Projects'!M19)</f>
        <v>0</v>
      </c>
      <c r="AV173" s="85">
        <f>IF(AV31="x",'3 - Projects'!M15,0)+IF(AV32="x",'3 - Projects'!M16)+IF(AV33="x",'3 - Projects'!M17)+IF(AV34="x",'3 - Projects'!M18)+IF(AV35="x",'3 - Projects'!M19)</f>
        <v>0</v>
      </c>
      <c r="AW173" s="85">
        <f>IF(AW31="x",'3 - Projects'!M15,0)+IF(AW32="x",'3 - Projects'!M16)+IF(AW33="x",'3 - Projects'!M17)+IF(AW34="x",'3 - Projects'!M18)+IF(AW35="x",'3 - Projects'!M19)</f>
        <v>0</v>
      </c>
      <c r="AX173" s="85">
        <f>IF(AX31="x",'3 - Projects'!M15,0)+IF(AX32="x",'3 - Projects'!M16)+IF(AX33="x",'3 - Projects'!M17)+IF(AX34="x",'3 - Projects'!M18)+IF(AX35="x",'3 - Projects'!M19)</f>
        <v>0</v>
      </c>
      <c r="AY173" s="85">
        <f>IF(AY31="x",'3 - Projects'!M15,0)+IF(AY32="x",'3 - Projects'!M16)+IF(AY33="x",'3 - Projects'!M17)+IF(AY34="x",'3 - Projects'!M18)+IF(AY35="x",'3 - Projects'!M19)</f>
        <v>0</v>
      </c>
      <c r="AZ173" s="85">
        <f>IF(AZ31="x",'3 - Projects'!M15,0)+IF(AZ32="x",'3 - Projects'!M16)+IF(AZ33="x",'3 - Projects'!M17)+IF(AZ34="x",'3 - Projects'!M18)+IF(AZ35="x",'3 - Projects'!M19)</f>
        <v>0</v>
      </c>
      <c r="BA173" s="85">
        <f>IF(BA31="x",'3 - Projects'!M15,0)+IF(BA32="x",'3 - Projects'!M16)+IF(BA33="x",'3 - Projects'!M17)+IF(BA34="x",'3 - Projects'!M18)+IF(BA35="x",'3 - Projects'!M19)</f>
        <v>0</v>
      </c>
      <c r="BB173" s="85">
        <f>IF(BB31="x",'3 - Projects'!M15,0)+IF(BB32="x",'3 - Projects'!M16)+IF(BB33="x",'3 - Projects'!M17)+IF(BB34="x",'3 - Projects'!M18)+IF(BB35="x",'3 - Projects'!M19)</f>
        <v>0</v>
      </c>
      <c r="BC173" s="85">
        <f>IF(BC31="x",'3 - Projects'!M15,0)+IF(BC32="x",'3 - Projects'!M16)+IF(BC33="x",'3 - Projects'!M17)+IF(BC34="x",'3 - Projects'!M18)+IF(BC35="x",'3 - Projects'!M19)</f>
        <v>0</v>
      </c>
      <c r="BD173" s="85">
        <f>IF(BD31="x",'3 - Projects'!M15,0)+IF(BD32="x",'3 - Projects'!M16)+IF(BD33="x",'3 - Projects'!M17)+IF(BD34="x",'3 - Projects'!M18)+IF(BD35="x",'3 - Projects'!M19)</f>
        <v>0</v>
      </c>
      <c r="BE173" s="85">
        <f>IF(BE31="x",'3 - Projects'!M15,0)+IF(BE32="x",'3 - Projects'!M16)+IF(BE33="x",'3 - Projects'!M17)+IF(BE34="x",'3 - Projects'!M18)+IF(BE35="x",'3 - Projects'!M19)</f>
        <v>0</v>
      </c>
      <c r="BF173" s="85">
        <f>IF(BF31="x",'3 - Projects'!M15,0)+IF(BF32="x",'3 - Projects'!M16)+IF(BF33="x",'3 - Projects'!M17)+IF(BF34="x",'3 - Projects'!M18)+IF(BF35="x",'3 - Projects'!M19)</f>
        <v>0</v>
      </c>
      <c r="BG173" s="85">
        <f>IF(BG31="x",'3 - Projects'!M15,0)+IF(BG32="x",'3 - Projects'!M16)+IF(BG33="x",'3 - Projects'!M17)+IF(BG34="x",'3 - Projects'!M18)+IF(BG35="x",'3 - Projects'!M19)</f>
        <v>0</v>
      </c>
      <c r="BH173" s="86">
        <f>IF(BH31="x",'3 - Projects'!M15,0)+IF(BH32="x",'3 - Projects'!M16)+IF(BH33="x",'3 - Projects'!M17)+IF(BH34="x",'3 - Projects'!M18)+IF(BH35="x",'3 - Projects'!M19)</f>
        <v>0</v>
      </c>
    </row>
    <row r="174" spans="1:60">
      <c r="A174" s="84"/>
      <c r="B174" s="85" t="str">
        <f>IF(Resource8_Name&lt;&gt;"",Resource8_Name&amp;"(s)","")</f>
        <v/>
      </c>
      <c r="C174" s="85"/>
      <c r="D174" s="85"/>
      <c r="E174" s="85"/>
      <c r="F174" s="85"/>
      <c r="G174" s="85"/>
      <c r="H174" s="85"/>
      <c r="I174" s="84">
        <f>IF(I31="x",'3 - Projects'!N15,0)+IF(I32="x",'3 - Projects'!N16)+IF(I33="x",'3 - Projects'!N17)+IF(I34="x",'3 - Projects'!N18)+IF(I35="x",'3 - Projects'!N19)</f>
        <v>0</v>
      </c>
      <c r="J174" s="85">
        <f>IF(J31="x",'3 - Projects'!N15,0)+IF(J32="x",'3 - Projects'!N16)+IF(J33="x",'3 - Projects'!N17)+IF(J34="x",'3 - Projects'!N18)+IF(J35="x",'3 - Projects'!N19)</f>
        <v>0</v>
      </c>
      <c r="K174" s="85">
        <f>IF(K31="x",'3 - Projects'!N15,0)+IF(K32="x",'3 - Projects'!N16)+IF(K33="x",'3 - Projects'!N17)+IF(K34="x",'3 - Projects'!N18)+IF(K35="x",'3 - Projects'!N19)</f>
        <v>0</v>
      </c>
      <c r="L174" s="85">
        <f>IF(L31="x",'3 - Projects'!N15,0)+IF(L32="x",'3 - Projects'!N16)+IF(L33="x",'3 - Projects'!N17)+IF(L34="x",'3 - Projects'!N18)+IF(L35="x",'3 - Projects'!N19)</f>
        <v>0</v>
      </c>
      <c r="M174" s="85">
        <f>IF(M31="x",'3 - Projects'!N15,0)+IF(M32="x",'3 - Projects'!N16)+IF(M33="x",'3 - Projects'!N17)+IF(M34="x",'3 - Projects'!N18)+IF(M35="x",'3 - Projects'!N19)</f>
        <v>0</v>
      </c>
      <c r="N174" s="85">
        <f>IF(N31="x",'3 - Projects'!N15,0)+IF(N32="x",'3 - Projects'!N16)+IF(N33="x",'3 - Projects'!N17)+IF(N34="x",'3 - Projects'!N18)+IF(N35="x",'3 - Projects'!N19)</f>
        <v>0</v>
      </c>
      <c r="O174" s="85">
        <f>IF(O31="x",'3 - Projects'!N15,0)+IF(O32="x",'3 - Projects'!N16)+IF(O33="x",'3 - Projects'!N17)+IF(O34="x",'3 - Projects'!N18)+IF(O35="x",'3 - Projects'!N19)</f>
        <v>0</v>
      </c>
      <c r="P174" s="85">
        <f>IF(P31="x",'3 - Projects'!N15,0)+IF(P32="x",'3 - Projects'!N16)+IF(P33="x",'3 - Projects'!N17)+IF(P34="x",'3 - Projects'!N18)+IF(P35="x",'3 - Projects'!N19)</f>
        <v>0</v>
      </c>
      <c r="Q174" s="85">
        <f>IF(Q31="x",'3 - Projects'!N15,0)+IF(Q32="x",'3 - Projects'!N16)+IF(Q33="x",'3 - Projects'!N17)+IF(Q34="x",'3 - Projects'!N18)+IF(Q35="x",'3 - Projects'!N19)</f>
        <v>0</v>
      </c>
      <c r="R174" s="85">
        <f>IF(R31="x",'3 - Projects'!N15,0)+IF(R32="x",'3 - Projects'!N16)+IF(R33="x",'3 - Projects'!N17)+IF(R34="x",'3 - Projects'!N18)+IF(R35="x",'3 - Projects'!N19)</f>
        <v>0</v>
      </c>
      <c r="S174" s="85">
        <f>IF(S31="x",'3 - Projects'!N15,0)+IF(S32="x",'3 - Projects'!N16)+IF(S33="x",'3 - Projects'!N17)+IF(S34="x",'3 - Projects'!N18)+IF(S35="x",'3 - Projects'!N19)</f>
        <v>0</v>
      </c>
      <c r="T174" s="85">
        <f>IF(T31="x",'3 - Projects'!N15,0)+IF(T32="x",'3 - Projects'!N16)+IF(T33="x",'3 - Projects'!N17)+IF(T34="x",'3 - Projects'!N18)+IF(T35="x",'3 - Projects'!N19)</f>
        <v>0</v>
      </c>
      <c r="U174" s="85">
        <f>IF(U31="x",'3 - Projects'!N15,0)+IF(U32="x",'3 - Projects'!N16)+IF(U33="x",'3 - Projects'!N17)+IF(U34="x",'3 - Projects'!N18)+IF(U35="x",'3 - Projects'!N19)</f>
        <v>0</v>
      </c>
      <c r="V174" s="85">
        <f>IF(V31="x",'3 - Projects'!N15,0)+IF(V32="x",'3 - Projects'!N16)+IF(V33="x",'3 - Projects'!N17)+IF(V34="x",'3 - Projects'!N18)+IF(V35="x",'3 - Projects'!N19)</f>
        <v>0</v>
      </c>
      <c r="W174" s="85">
        <f>IF(W31="x",'3 - Projects'!N15,0)+IF(W32="x",'3 - Projects'!N16)+IF(W33="x",'3 - Projects'!N17)+IF(W34="x",'3 - Projects'!N18)+IF(W35="x",'3 - Projects'!N19)</f>
        <v>0</v>
      </c>
      <c r="X174" s="85">
        <f>IF(X31="x",'3 - Projects'!N15,0)+IF(X32="x",'3 - Projects'!N16)+IF(X33="x",'3 - Projects'!N17)+IF(X34="x",'3 - Projects'!N18)+IF(X35="x",'3 - Projects'!N19)</f>
        <v>0</v>
      </c>
      <c r="Y174" s="85">
        <f>IF(Y31="x",'3 - Projects'!N15,0)+IF(Y32="x",'3 - Projects'!N16)+IF(Y33="x",'3 - Projects'!N17)+IF(Y34="x",'3 - Projects'!N18)+IF(Y35="x",'3 - Projects'!N19)</f>
        <v>0</v>
      </c>
      <c r="Z174" s="85">
        <f>IF(Z31="x",'3 - Projects'!N15,0)+IF(Z32="x",'3 - Projects'!N16)+IF(Z33="x",'3 - Projects'!N17)+IF(Z34="x",'3 - Projects'!N18)+IF(Z35="x",'3 - Projects'!N19)</f>
        <v>0</v>
      </c>
      <c r="AA174" s="85">
        <f>IF(AA31="x",'3 - Projects'!N15,0)+IF(AA32="x",'3 - Projects'!N16)+IF(AA33="x",'3 - Projects'!N17)+IF(AA34="x",'3 - Projects'!N18)+IF(AA35="x",'3 - Projects'!N19)</f>
        <v>0</v>
      </c>
      <c r="AB174" s="85">
        <f>IF(AB31="x",'3 - Projects'!N15,0)+IF(AB32="x",'3 - Projects'!N16)+IF(AB33="x",'3 - Projects'!N17)+IF(AB34="x",'3 - Projects'!N18)+IF(AB35="x",'3 - Projects'!N19)</f>
        <v>0</v>
      </c>
      <c r="AC174" s="85">
        <f>IF(AC31="x",'3 - Projects'!N15,0)+IF(AC32="x",'3 - Projects'!N16)+IF(AC33="x",'3 - Projects'!N17)+IF(AC34="x",'3 - Projects'!N18)+IF(AC35="x",'3 - Projects'!N19)</f>
        <v>0</v>
      </c>
      <c r="AD174" s="85">
        <f>IF(AD31="x",'3 - Projects'!N15,0)+IF(AD32="x",'3 - Projects'!N16)+IF(AD33="x",'3 - Projects'!N17)+IF(AD34="x",'3 - Projects'!N18)+IF(AD35="x",'3 - Projects'!N19)</f>
        <v>0</v>
      </c>
      <c r="AE174" s="85">
        <f>IF(AE31="x",'3 - Projects'!N15,0)+IF(AE32="x",'3 - Projects'!N16)+IF(AE33="x",'3 - Projects'!N17)+IF(AE34="x",'3 - Projects'!N18)+IF(AE35="x",'3 - Projects'!N19)</f>
        <v>0</v>
      </c>
      <c r="AF174" s="85">
        <f>IF(AF31="x",'3 - Projects'!N15,0)+IF(AF32="x",'3 - Projects'!N16)+IF(AF33="x",'3 - Projects'!N17)+IF(AF34="x",'3 - Projects'!N18)+IF(AF35="x",'3 - Projects'!N19)</f>
        <v>0</v>
      </c>
      <c r="AG174" s="85">
        <f>IF(AG31="x",'3 - Projects'!N15,0)+IF(AG32="x",'3 - Projects'!N16)+IF(AG33="x",'3 - Projects'!N17)+IF(AG34="x",'3 - Projects'!N18)+IF(AG35="x",'3 - Projects'!N19)</f>
        <v>0</v>
      </c>
      <c r="AH174" s="85">
        <f>IF(AH31="x",'3 - Projects'!N15,0)+IF(AH32="x",'3 - Projects'!N16)+IF(AH33="x",'3 - Projects'!N17)+IF(AH34="x",'3 - Projects'!N18)+IF(AH35="x",'3 - Projects'!N19)</f>
        <v>0</v>
      </c>
      <c r="AI174" s="85">
        <f>IF(AI31="x",'3 - Projects'!N15,0)+IF(AI32="x",'3 - Projects'!N16)+IF(AI33="x",'3 - Projects'!N17)+IF(AI34="x",'3 - Projects'!N18)+IF(AI35="x",'3 - Projects'!N19)</f>
        <v>0</v>
      </c>
      <c r="AJ174" s="85">
        <f>IF(AJ31="x",'3 - Projects'!N15,0)+IF(AJ32="x",'3 - Projects'!N16)+IF(AJ33="x",'3 - Projects'!N17)+IF(AJ34="x",'3 - Projects'!N18)+IF(AJ35="x",'3 - Projects'!N19)</f>
        <v>0</v>
      </c>
      <c r="AK174" s="85">
        <f>IF(AK31="x",'3 - Projects'!N15,0)+IF(AK32="x",'3 - Projects'!N16)+IF(AK33="x",'3 - Projects'!N17)+IF(AK34="x",'3 - Projects'!N18)+IF(AK35="x",'3 - Projects'!N19)</f>
        <v>0</v>
      </c>
      <c r="AL174" s="85">
        <f>IF(AL31="x",'3 - Projects'!N15,0)+IF(AL32="x",'3 - Projects'!N16)+IF(AL33="x",'3 - Projects'!N17)+IF(AL34="x",'3 - Projects'!N18)+IF(AL35="x",'3 - Projects'!N19)</f>
        <v>0</v>
      </c>
      <c r="AM174" s="85">
        <f>IF(AM31="x",'3 - Projects'!N15,0)+IF(AM32="x",'3 - Projects'!N16)+IF(AM33="x",'3 - Projects'!N17)+IF(AM34="x",'3 - Projects'!N18)+IF(AM35="x",'3 - Projects'!N19)</f>
        <v>0</v>
      </c>
      <c r="AN174" s="85">
        <f>IF(AN31="x",'3 - Projects'!N15,0)+IF(AN32="x",'3 - Projects'!N16)+IF(AN33="x",'3 - Projects'!N17)+IF(AN34="x",'3 - Projects'!N18)+IF(AN35="x",'3 - Projects'!N19)</f>
        <v>0</v>
      </c>
      <c r="AO174" s="85">
        <f>IF(AO31="x",'3 - Projects'!N15,0)+IF(AO32="x",'3 - Projects'!N16)+IF(AO33="x",'3 - Projects'!N17)+IF(AO34="x",'3 - Projects'!N18)+IF(AO35="x",'3 - Projects'!N19)</f>
        <v>0</v>
      </c>
      <c r="AP174" s="85">
        <f>IF(AP31="x",'3 - Projects'!N15,0)+IF(AP32="x",'3 - Projects'!N16)+IF(AP33="x",'3 - Projects'!N17)+IF(AP34="x",'3 - Projects'!N18)+IF(AP35="x",'3 - Projects'!N19)</f>
        <v>0</v>
      </c>
      <c r="AQ174" s="85">
        <f>IF(AQ31="x",'3 - Projects'!N15,0)+IF(AQ32="x",'3 - Projects'!N16)+IF(AQ33="x",'3 - Projects'!N17)+IF(AQ34="x",'3 - Projects'!N18)+IF(AQ35="x",'3 - Projects'!N19)</f>
        <v>0</v>
      </c>
      <c r="AR174" s="85">
        <f>IF(AR31="x",'3 - Projects'!N15,0)+IF(AR32="x",'3 - Projects'!N16)+IF(AR33="x",'3 - Projects'!N17)+IF(AR34="x",'3 - Projects'!N18)+IF(AR35="x",'3 - Projects'!N19)</f>
        <v>0</v>
      </c>
      <c r="AS174" s="85">
        <f>IF(AS31="x",'3 - Projects'!N15,0)+IF(AS32="x",'3 - Projects'!N16)+IF(AS33="x",'3 - Projects'!N17)+IF(AS34="x",'3 - Projects'!N18)+IF(AS35="x",'3 - Projects'!N19)</f>
        <v>0</v>
      </c>
      <c r="AT174" s="85">
        <f>IF(AT31="x",'3 - Projects'!N15,0)+IF(AT32="x",'3 - Projects'!N16)+IF(AT33="x",'3 - Projects'!N17)+IF(AT34="x",'3 - Projects'!N18)+IF(AT35="x",'3 - Projects'!N19)</f>
        <v>0</v>
      </c>
      <c r="AU174" s="85">
        <f>IF(AU31="x",'3 - Projects'!N15,0)+IF(AU32="x",'3 - Projects'!N16)+IF(AU33="x",'3 - Projects'!N17)+IF(AU34="x",'3 - Projects'!N18)+IF(AU35="x",'3 - Projects'!N19)</f>
        <v>0</v>
      </c>
      <c r="AV174" s="85">
        <f>IF(AV31="x",'3 - Projects'!N15,0)+IF(AV32="x",'3 - Projects'!N16)+IF(AV33="x",'3 - Projects'!N17)+IF(AV34="x",'3 - Projects'!N18)+IF(AV35="x",'3 - Projects'!N19)</f>
        <v>0</v>
      </c>
      <c r="AW174" s="85">
        <f>IF(AW31="x",'3 - Projects'!N15,0)+IF(AW32="x",'3 - Projects'!N16)+IF(AW33="x",'3 - Projects'!N17)+IF(AW34="x",'3 - Projects'!N18)+IF(AW35="x",'3 - Projects'!N19)</f>
        <v>0</v>
      </c>
      <c r="AX174" s="85">
        <f>IF(AX31="x",'3 - Projects'!N15,0)+IF(AX32="x",'3 - Projects'!N16)+IF(AX33="x",'3 - Projects'!N17)+IF(AX34="x",'3 - Projects'!N18)+IF(AX35="x",'3 - Projects'!N19)</f>
        <v>0</v>
      </c>
      <c r="AY174" s="85">
        <f>IF(AY31="x",'3 - Projects'!N15,0)+IF(AY32="x",'3 - Projects'!N16)+IF(AY33="x",'3 - Projects'!N17)+IF(AY34="x",'3 - Projects'!N18)+IF(AY35="x",'3 - Projects'!N19)</f>
        <v>0</v>
      </c>
      <c r="AZ174" s="85">
        <f>IF(AZ31="x",'3 - Projects'!N15,0)+IF(AZ32="x",'3 - Projects'!N16)+IF(AZ33="x",'3 - Projects'!N17)+IF(AZ34="x",'3 - Projects'!N18)+IF(AZ35="x",'3 - Projects'!N19)</f>
        <v>0</v>
      </c>
      <c r="BA174" s="85">
        <f>IF(BA31="x",'3 - Projects'!N15,0)+IF(BA32="x",'3 - Projects'!N16)+IF(BA33="x",'3 - Projects'!N17)+IF(BA34="x",'3 - Projects'!N18)+IF(BA35="x",'3 - Projects'!N19)</f>
        <v>0</v>
      </c>
      <c r="BB174" s="85">
        <f>IF(BB31="x",'3 - Projects'!N15,0)+IF(BB32="x",'3 - Projects'!N16)+IF(BB33="x",'3 - Projects'!N17)+IF(BB34="x",'3 - Projects'!N18)+IF(BB35="x",'3 - Projects'!N19)</f>
        <v>0</v>
      </c>
      <c r="BC174" s="85">
        <f>IF(BC31="x",'3 - Projects'!N15,0)+IF(BC32="x",'3 - Projects'!N16)+IF(BC33="x",'3 - Projects'!N17)+IF(BC34="x",'3 - Projects'!N18)+IF(BC35="x",'3 - Projects'!N19)</f>
        <v>0</v>
      </c>
      <c r="BD174" s="85">
        <f>IF(BD31="x",'3 - Projects'!N15,0)+IF(BD32="x",'3 - Projects'!N16)+IF(BD33="x",'3 - Projects'!N17)+IF(BD34="x",'3 - Projects'!N18)+IF(BD35="x",'3 - Projects'!N19)</f>
        <v>0</v>
      </c>
      <c r="BE174" s="85">
        <f>IF(BE31="x",'3 - Projects'!N15,0)+IF(BE32="x",'3 - Projects'!N16)+IF(BE33="x",'3 - Projects'!N17)+IF(BE34="x",'3 - Projects'!N18)+IF(BE35="x",'3 - Projects'!N19)</f>
        <v>0</v>
      </c>
      <c r="BF174" s="85">
        <f>IF(BF31="x",'3 - Projects'!N15,0)+IF(BF32="x",'3 - Projects'!N16)+IF(BF33="x",'3 - Projects'!N17)+IF(BF34="x",'3 - Projects'!N18)+IF(BF35="x",'3 - Projects'!N19)</f>
        <v>0</v>
      </c>
      <c r="BG174" s="85">
        <f>IF(BG31="x",'3 - Projects'!N15,0)+IF(BG32="x",'3 - Projects'!N16)+IF(BG33="x",'3 - Projects'!N17)+IF(BG34="x",'3 - Projects'!N18)+IF(BG35="x",'3 - Projects'!N19)</f>
        <v>0</v>
      </c>
      <c r="BH174" s="86">
        <f>IF(BH31="x",'3 - Projects'!N15,0)+IF(BH32="x",'3 - Projects'!N16)+IF(BH33="x",'3 - Projects'!N17)+IF(BH34="x",'3 - Projects'!N18)+IF(BH35="x",'3 - Projects'!N19)</f>
        <v>0</v>
      </c>
    </row>
    <row r="175" spans="1:60">
      <c r="A175" s="84"/>
      <c r="B175" s="85" t="str">
        <f>IF(Resource9_Name&lt;&gt;"",Resource9_Name&amp;"(s)","")</f>
        <v/>
      </c>
      <c r="C175" s="85"/>
      <c r="D175" s="85"/>
      <c r="E175" s="85"/>
      <c r="F175" s="85"/>
      <c r="G175" s="85"/>
      <c r="H175" s="85"/>
      <c r="I175" s="84">
        <f>IF(I31="x",'3 - Projects'!O15,0)+IF(I32="x",'3 - Projects'!O16)+IF(I33="x",'3 - Projects'!O17)+IF(I34="x",'3 - Projects'!O18)+IF(I35="x",'3 - Projects'!O19)</f>
        <v>0</v>
      </c>
      <c r="J175" s="85">
        <f>IF(J31="x",'3 - Projects'!O15,0)+IF(J32="x",'3 - Projects'!O16)+IF(J33="x",'3 - Projects'!O17)+IF(J34="x",'3 - Projects'!O18)+IF(J35="x",'3 - Projects'!O19)</f>
        <v>0</v>
      </c>
      <c r="K175" s="85">
        <f>IF(K31="x",'3 - Projects'!O15,0)+IF(K32="x",'3 - Projects'!O16)+IF(K33="x",'3 - Projects'!O17)+IF(K34="x",'3 - Projects'!O18)+IF(K35="x",'3 - Projects'!O19)</f>
        <v>0</v>
      </c>
      <c r="L175" s="85">
        <f>IF(L31="x",'3 - Projects'!O15,0)+IF(L32="x",'3 - Projects'!O16)+IF(L33="x",'3 - Projects'!O17)+IF(L34="x",'3 - Projects'!O18)+IF(L35="x",'3 - Projects'!O19)</f>
        <v>0</v>
      </c>
      <c r="M175" s="85">
        <f>IF(M31="x",'3 - Projects'!O15,0)+IF(M32="x",'3 - Projects'!O16)+IF(M33="x",'3 - Projects'!O17)+IF(M34="x",'3 - Projects'!O18)+IF(M35="x",'3 - Projects'!O19)</f>
        <v>0</v>
      </c>
      <c r="N175" s="85">
        <f>IF(N31="x",'3 - Projects'!O15,0)+IF(N32="x",'3 - Projects'!O16)+IF(N33="x",'3 - Projects'!O17)+IF(N34="x",'3 - Projects'!O18)+IF(N35="x",'3 - Projects'!O19)</f>
        <v>0</v>
      </c>
      <c r="O175" s="85">
        <f>IF(O31="x",'3 - Projects'!O15,0)+IF(O32="x",'3 - Projects'!O16)+IF(O33="x",'3 - Projects'!O17)+IF(O34="x",'3 - Projects'!O18)+IF(O35="x",'3 - Projects'!O19)</f>
        <v>0</v>
      </c>
      <c r="P175" s="85">
        <f>IF(P31="x",'3 - Projects'!O15,0)+IF(P32="x",'3 - Projects'!O16)+IF(P33="x",'3 - Projects'!O17)+IF(P34="x",'3 - Projects'!O18)+IF(P35="x",'3 - Projects'!O19)</f>
        <v>0</v>
      </c>
      <c r="Q175" s="85">
        <f>IF(Q31="x",'3 - Projects'!O15,0)+IF(Q32="x",'3 - Projects'!O16)+IF(Q33="x",'3 - Projects'!O17)+IF(Q34="x",'3 - Projects'!O18)+IF(Q35="x",'3 - Projects'!O19)</f>
        <v>0</v>
      </c>
      <c r="R175" s="85">
        <f>IF(R31="x",'3 - Projects'!O15,0)+IF(R32="x",'3 - Projects'!O16)+IF(R33="x",'3 - Projects'!O17)+IF(R34="x",'3 - Projects'!O18)+IF(R35="x",'3 - Projects'!O19)</f>
        <v>0</v>
      </c>
      <c r="S175" s="85">
        <f>IF(S31="x",'3 - Projects'!O15,0)+IF(S32="x",'3 - Projects'!O16)+IF(S33="x",'3 - Projects'!O17)+IF(S34="x",'3 - Projects'!O18)+IF(S35="x",'3 - Projects'!O19)</f>
        <v>0</v>
      </c>
      <c r="T175" s="85">
        <f>IF(T31="x",'3 - Projects'!O15,0)+IF(T32="x",'3 - Projects'!O16)+IF(T33="x",'3 - Projects'!O17)+IF(T34="x",'3 - Projects'!O18)+IF(T35="x",'3 - Projects'!O19)</f>
        <v>0</v>
      </c>
      <c r="U175" s="85">
        <f>IF(U31="x",'3 - Projects'!O15,0)+IF(U32="x",'3 - Projects'!O16)+IF(U33="x",'3 - Projects'!O17)+IF(U34="x",'3 - Projects'!O18)+IF(U35="x",'3 - Projects'!O19)</f>
        <v>0</v>
      </c>
      <c r="V175" s="85">
        <f>IF(V31="x",'3 - Projects'!O15,0)+IF(V32="x",'3 - Projects'!O16)+IF(V33="x",'3 - Projects'!O17)+IF(V34="x",'3 - Projects'!O18)+IF(V35="x",'3 - Projects'!O19)</f>
        <v>0</v>
      </c>
      <c r="W175" s="85">
        <f>IF(W31="x",'3 - Projects'!O15,0)+IF(W32="x",'3 - Projects'!O16)+IF(W33="x",'3 - Projects'!O17)+IF(W34="x",'3 - Projects'!O18)+IF(W35="x",'3 - Projects'!O19)</f>
        <v>0</v>
      </c>
      <c r="X175" s="85">
        <f>IF(X31="x",'3 - Projects'!O15,0)+IF(X32="x",'3 - Projects'!O16)+IF(X33="x",'3 - Projects'!O17)+IF(X34="x",'3 - Projects'!O18)+IF(X35="x",'3 - Projects'!O19)</f>
        <v>0</v>
      </c>
      <c r="Y175" s="85">
        <f>IF(Y31="x",'3 - Projects'!O15,0)+IF(Y32="x",'3 - Projects'!O16)+IF(Y33="x",'3 - Projects'!O17)+IF(Y34="x",'3 - Projects'!O18)+IF(Y35="x",'3 - Projects'!O19)</f>
        <v>0</v>
      </c>
      <c r="Z175" s="85">
        <f>IF(Z31="x",'3 - Projects'!O15,0)+IF(Z32="x",'3 - Projects'!O16)+IF(Z33="x",'3 - Projects'!O17)+IF(Z34="x",'3 - Projects'!O18)+IF(Z35="x",'3 - Projects'!O19)</f>
        <v>0</v>
      </c>
      <c r="AA175" s="85">
        <f>IF(AA31="x",'3 - Projects'!O15,0)+IF(AA32="x",'3 - Projects'!O16)+IF(AA33="x",'3 - Projects'!O17)+IF(AA34="x",'3 - Projects'!O18)+IF(AA35="x",'3 - Projects'!O19)</f>
        <v>0</v>
      </c>
      <c r="AB175" s="85">
        <f>IF(AB31="x",'3 - Projects'!O15,0)+IF(AB32="x",'3 - Projects'!O16)+IF(AB33="x",'3 - Projects'!O17)+IF(AB34="x",'3 - Projects'!O18)+IF(AB35="x",'3 - Projects'!O19)</f>
        <v>0</v>
      </c>
      <c r="AC175" s="85">
        <f>IF(AC31="x",'3 - Projects'!O15,0)+IF(AC32="x",'3 - Projects'!O16)+IF(AC33="x",'3 - Projects'!O17)+IF(AC34="x",'3 - Projects'!O18)+IF(AC35="x",'3 - Projects'!O19)</f>
        <v>0</v>
      </c>
      <c r="AD175" s="85">
        <f>IF(AD31="x",'3 - Projects'!O15,0)+IF(AD32="x",'3 - Projects'!O16)+IF(AD33="x",'3 - Projects'!O17)+IF(AD34="x",'3 - Projects'!O18)+IF(AD35="x",'3 - Projects'!O19)</f>
        <v>0</v>
      </c>
      <c r="AE175" s="85">
        <f>IF(AE31="x",'3 - Projects'!O15,0)+IF(AE32="x",'3 - Projects'!O16)+IF(AE33="x",'3 - Projects'!O17)+IF(AE34="x",'3 - Projects'!O18)+IF(AE35="x",'3 - Projects'!O19)</f>
        <v>0</v>
      </c>
      <c r="AF175" s="85">
        <f>IF(AF31="x",'3 - Projects'!O15,0)+IF(AF32="x",'3 - Projects'!O16)+IF(AF33="x",'3 - Projects'!O17)+IF(AF34="x",'3 - Projects'!O18)+IF(AF35="x",'3 - Projects'!O19)</f>
        <v>0</v>
      </c>
      <c r="AG175" s="85">
        <f>IF(AG31="x",'3 - Projects'!O15,0)+IF(AG32="x",'3 - Projects'!O16)+IF(AG33="x",'3 - Projects'!O17)+IF(AG34="x",'3 - Projects'!O18)+IF(AG35="x",'3 - Projects'!O19)</f>
        <v>0</v>
      </c>
      <c r="AH175" s="85">
        <f>IF(AH31="x",'3 - Projects'!O15,0)+IF(AH32="x",'3 - Projects'!O16)+IF(AH33="x",'3 - Projects'!O17)+IF(AH34="x",'3 - Projects'!O18)+IF(AH35="x",'3 - Projects'!O19)</f>
        <v>0</v>
      </c>
      <c r="AI175" s="85">
        <f>IF(AI31="x",'3 - Projects'!O15,0)+IF(AI32="x",'3 - Projects'!O16)+IF(AI33="x",'3 - Projects'!O17)+IF(AI34="x",'3 - Projects'!O18)+IF(AI35="x",'3 - Projects'!O19)</f>
        <v>0</v>
      </c>
      <c r="AJ175" s="85">
        <f>IF(AJ31="x",'3 - Projects'!O15,0)+IF(AJ32="x",'3 - Projects'!O16)+IF(AJ33="x",'3 - Projects'!O17)+IF(AJ34="x",'3 - Projects'!O18)+IF(AJ35="x",'3 - Projects'!O19)</f>
        <v>0</v>
      </c>
      <c r="AK175" s="85">
        <f>IF(AK31="x",'3 - Projects'!O15,0)+IF(AK32="x",'3 - Projects'!O16)+IF(AK33="x",'3 - Projects'!O17)+IF(AK34="x",'3 - Projects'!O18)+IF(AK35="x",'3 - Projects'!O19)</f>
        <v>0</v>
      </c>
      <c r="AL175" s="85">
        <f>IF(AL31="x",'3 - Projects'!O15,0)+IF(AL32="x",'3 - Projects'!O16)+IF(AL33="x",'3 - Projects'!O17)+IF(AL34="x",'3 - Projects'!O18)+IF(AL35="x",'3 - Projects'!O19)</f>
        <v>0</v>
      </c>
      <c r="AM175" s="85">
        <f>IF(AM31="x",'3 - Projects'!O15,0)+IF(AM32="x",'3 - Projects'!O16)+IF(AM33="x",'3 - Projects'!O17)+IF(AM34="x",'3 - Projects'!O18)+IF(AM35="x",'3 - Projects'!O19)</f>
        <v>0</v>
      </c>
      <c r="AN175" s="85">
        <f>IF(AN31="x",'3 - Projects'!O15,0)+IF(AN32="x",'3 - Projects'!O16)+IF(AN33="x",'3 - Projects'!O17)+IF(AN34="x",'3 - Projects'!O18)+IF(AN35="x",'3 - Projects'!O19)</f>
        <v>0</v>
      </c>
      <c r="AO175" s="85">
        <f>IF(AO31="x",'3 - Projects'!O15,0)+IF(AO32="x",'3 - Projects'!O16)+IF(AO33="x",'3 - Projects'!O17)+IF(AO34="x",'3 - Projects'!O18)+IF(AO35="x",'3 - Projects'!O19)</f>
        <v>0</v>
      </c>
      <c r="AP175" s="85">
        <f>IF(AP31="x",'3 - Projects'!O15,0)+IF(AP32="x",'3 - Projects'!O16)+IF(AP33="x",'3 - Projects'!O17)+IF(AP34="x",'3 - Projects'!O18)+IF(AP35="x",'3 - Projects'!O19)</f>
        <v>0</v>
      </c>
      <c r="AQ175" s="85">
        <f>IF(AQ31="x",'3 - Projects'!O15,0)+IF(AQ32="x",'3 - Projects'!O16)+IF(AQ33="x",'3 - Projects'!O17)+IF(AQ34="x",'3 - Projects'!O18)+IF(AQ35="x",'3 - Projects'!O19)</f>
        <v>0</v>
      </c>
      <c r="AR175" s="85">
        <f>IF(AR31="x",'3 - Projects'!O15,0)+IF(AR32="x",'3 - Projects'!O16)+IF(AR33="x",'3 - Projects'!O17)+IF(AR34="x",'3 - Projects'!O18)+IF(AR35="x",'3 - Projects'!O19)</f>
        <v>0</v>
      </c>
      <c r="AS175" s="85">
        <f>IF(AS31="x",'3 - Projects'!O15,0)+IF(AS32="x",'3 - Projects'!O16)+IF(AS33="x",'3 - Projects'!O17)+IF(AS34="x",'3 - Projects'!O18)+IF(AS35="x",'3 - Projects'!O19)</f>
        <v>0</v>
      </c>
      <c r="AT175" s="85">
        <f>IF(AT31="x",'3 - Projects'!O15,0)+IF(AT32="x",'3 - Projects'!O16)+IF(AT33="x",'3 - Projects'!O17)+IF(AT34="x",'3 - Projects'!O18)+IF(AT35="x",'3 - Projects'!O19)</f>
        <v>0</v>
      </c>
      <c r="AU175" s="85">
        <f>IF(AU31="x",'3 - Projects'!O15,0)+IF(AU32="x",'3 - Projects'!O16)+IF(AU33="x",'3 - Projects'!O17)+IF(AU34="x",'3 - Projects'!O18)+IF(AU35="x",'3 - Projects'!O19)</f>
        <v>0</v>
      </c>
      <c r="AV175" s="85">
        <f>IF(AV31="x",'3 - Projects'!O15,0)+IF(AV32="x",'3 - Projects'!O16)+IF(AV33="x",'3 - Projects'!O17)+IF(AV34="x",'3 - Projects'!O18)+IF(AV35="x",'3 - Projects'!O19)</f>
        <v>0</v>
      </c>
      <c r="AW175" s="85">
        <f>IF(AW31="x",'3 - Projects'!O15,0)+IF(AW32="x",'3 - Projects'!O16)+IF(AW33="x",'3 - Projects'!O17)+IF(AW34="x",'3 - Projects'!O18)+IF(AW35="x",'3 - Projects'!O19)</f>
        <v>0</v>
      </c>
      <c r="AX175" s="85">
        <f>IF(AX31="x",'3 - Projects'!O15,0)+IF(AX32="x",'3 - Projects'!O16)+IF(AX33="x",'3 - Projects'!O17)+IF(AX34="x",'3 - Projects'!O18)+IF(AX35="x",'3 - Projects'!O19)</f>
        <v>0</v>
      </c>
      <c r="AY175" s="85">
        <f>IF(AY31="x",'3 - Projects'!O15,0)+IF(AY32="x",'3 - Projects'!O16)+IF(AY33="x",'3 - Projects'!O17)+IF(AY34="x",'3 - Projects'!O18)+IF(AY35="x",'3 - Projects'!O19)</f>
        <v>0</v>
      </c>
      <c r="AZ175" s="85">
        <f>IF(AZ31="x",'3 - Projects'!O15,0)+IF(AZ32="x",'3 - Projects'!O16)+IF(AZ33="x",'3 - Projects'!O17)+IF(AZ34="x",'3 - Projects'!O18)+IF(AZ35="x",'3 - Projects'!O19)</f>
        <v>0</v>
      </c>
      <c r="BA175" s="85">
        <f>IF(BA31="x",'3 - Projects'!O15,0)+IF(BA32="x",'3 - Projects'!O16)+IF(BA33="x",'3 - Projects'!O17)+IF(BA34="x",'3 - Projects'!O18)+IF(BA35="x",'3 - Projects'!O19)</f>
        <v>0</v>
      </c>
      <c r="BB175" s="85">
        <f>IF(BB31="x",'3 - Projects'!O15,0)+IF(BB32="x",'3 - Projects'!O16)+IF(BB33="x",'3 - Projects'!O17)+IF(BB34="x",'3 - Projects'!O18)+IF(BB35="x",'3 - Projects'!O19)</f>
        <v>0</v>
      </c>
      <c r="BC175" s="85">
        <f>IF(BC31="x",'3 - Projects'!O15,0)+IF(BC32="x",'3 - Projects'!O16)+IF(BC33="x",'3 - Projects'!O17)+IF(BC34="x",'3 - Projects'!O18)+IF(BC35="x",'3 - Projects'!O19)</f>
        <v>0</v>
      </c>
      <c r="BD175" s="85">
        <f>IF(BD31="x",'3 - Projects'!O15,0)+IF(BD32="x",'3 - Projects'!O16)+IF(BD33="x",'3 - Projects'!O17)+IF(BD34="x",'3 - Projects'!O18)+IF(BD35="x",'3 - Projects'!O19)</f>
        <v>0</v>
      </c>
      <c r="BE175" s="85">
        <f>IF(BE31="x",'3 - Projects'!O15,0)+IF(BE32="x",'3 - Projects'!O16)+IF(BE33="x",'3 - Projects'!O17)+IF(BE34="x",'3 - Projects'!O18)+IF(BE35="x",'3 - Projects'!O19)</f>
        <v>0</v>
      </c>
      <c r="BF175" s="85">
        <f>IF(BF31="x",'3 - Projects'!O15,0)+IF(BF32="x",'3 - Projects'!O16)+IF(BF33="x",'3 - Projects'!O17)+IF(BF34="x",'3 - Projects'!O18)+IF(BF35="x",'3 - Projects'!O19)</f>
        <v>0</v>
      </c>
      <c r="BG175" s="85">
        <f>IF(BG31="x",'3 - Projects'!O15,0)+IF(BG32="x",'3 - Projects'!O16)+IF(BG33="x",'3 - Projects'!O17)+IF(BG34="x",'3 - Projects'!O18)+IF(BG35="x",'3 - Projects'!O19)</f>
        <v>0</v>
      </c>
      <c r="BH175" s="86">
        <f>IF(BH31="x",'3 - Projects'!O15,0)+IF(BH32="x",'3 - Projects'!O16)+IF(BH33="x",'3 - Projects'!O17)+IF(BH34="x",'3 - Projects'!O18)+IF(BH35="x",'3 - Projects'!O19)</f>
        <v>0</v>
      </c>
    </row>
    <row r="176" spans="1:60">
      <c r="A176" s="87"/>
      <c r="B176" s="88" t="str">
        <f>IF(Resource10_Name&lt;&gt;"",Resource10_Name&amp;"(s)","")</f>
        <v/>
      </c>
      <c r="C176" s="88"/>
      <c r="D176" s="88"/>
      <c r="E176" s="88"/>
      <c r="F176" s="88"/>
      <c r="G176" s="88"/>
      <c r="H176" s="88"/>
      <c r="I176" s="87">
        <f>IF(I31="x",'3 - Projects'!P15,0)+IF(I32="x",'3 - Projects'!P16)+IF(I33="x",'3 - Projects'!P17)+IF(I34="x",'3 - Projects'!P18)+IF(I35="x",'3 - Projects'!P19)</f>
        <v>0</v>
      </c>
      <c r="J176" s="88">
        <f>IF(J31="x",'3 - Projects'!P15,0)+IF(J32="x",'3 - Projects'!P16)+IF(J33="x",'3 - Projects'!P17)+IF(J34="x",'3 - Projects'!P18)+IF(J35="x",'3 - Projects'!P19)</f>
        <v>0</v>
      </c>
      <c r="K176" s="88">
        <f>IF(K31="x",'3 - Projects'!P15,0)+IF(K32="x",'3 - Projects'!P16)+IF(K33="x",'3 - Projects'!P17)+IF(K34="x",'3 - Projects'!P18)+IF(K35="x",'3 - Projects'!P19)</f>
        <v>0</v>
      </c>
      <c r="L176" s="88">
        <f>IF(L31="x",'3 - Projects'!P15,0)+IF(L32="x",'3 - Projects'!P16)+IF(L33="x",'3 - Projects'!P17)+IF(L34="x",'3 - Projects'!P18)+IF(L35="x",'3 - Projects'!P19)</f>
        <v>0</v>
      </c>
      <c r="M176" s="88">
        <f>IF(M31="x",'3 - Projects'!P15,0)+IF(M32="x",'3 - Projects'!P16)+IF(M33="x",'3 - Projects'!P17)+IF(M34="x",'3 - Projects'!P18)+IF(M35="x",'3 - Projects'!P19)</f>
        <v>0</v>
      </c>
      <c r="N176" s="88">
        <f>IF(N31="x",'3 - Projects'!P15,0)+IF(N32="x",'3 - Projects'!P16)+IF(N33="x",'3 - Projects'!P17)+IF(N34="x",'3 - Projects'!P18)+IF(N35="x",'3 - Projects'!P19)</f>
        <v>0</v>
      </c>
      <c r="O176" s="88">
        <f>IF(O31="x",'3 - Projects'!P15,0)+IF(O32="x",'3 - Projects'!P16)+IF(O33="x",'3 - Projects'!P17)+IF(O34="x",'3 - Projects'!P18)+IF(O35="x",'3 - Projects'!P19)</f>
        <v>0</v>
      </c>
      <c r="P176" s="88">
        <f>IF(P31="x",'3 - Projects'!P15,0)+IF(P32="x",'3 - Projects'!P16)+IF(P33="x",'3 - Projects'!P17)+IF(P34="x",'3 - Projects'!P18)+IF(P35="x",'3 - Projects'!P19)</f>
        <v>0</v>
      </c>
      <c r="Q176" s="88">
        <f>IF(Q31="x",'3 - Projects'!P15,0)+IF(Q32="x",'3 - Projects'!P16)+IF(Q33="x",'3 - Projects'!P17)+IF(Q34="x",'3 - Projects'!P18)+IF(Q35="x",'3 - Projects'!P19)</f>
        <v>0</v>
      </c>
      <c r="R176" s="88">
        <f>IF(R31="x",'3 - Projects'!P15,0)+IF(R32="x",'3 - Projects'!P16)+IF(R33="x",'3 - Projects'!P17)+IF(R34="x",'3 - Projects'!P18)+IF(R35="x",'3 - Projects'!P19)</f>
        <v>0</v>
      </c>
      <c r="S176" s="88">
        <f>IF(S31="x",'3 - Projects'!P15,0)+IF(S32="x",'3 - Projects'!P16)+IF(S33="x",'3 - Projects'!P17)+IF(S34="x",'3 - Projects'!P18)+IF(S35="x",'3 - Projects'!P19)</f>
        <v>0</v>
      </c>
      <c r="T176" s="88">
        <f>IF(T31="x",'3 - Projects'!P15,0)+IF(T32="x",'3 - Projects'!P16)+IF(T33="x",'3 - Projects'!P17)+IF(T34="x",'3 - Projects'!P18)+IF(T35="x",'3 - Projects'!P19)</f>
        <v>0</v>
      </c>
      <c r="U176" s="88">
        <f>IF(U31="x",'3 - Projects'!P15,0)+IF(U32="x",'3 - Projects'!P16)+IF(U33="x",'3 - Projects'!P17)+IF(U34="x",'3 - Projects'!P18)+IF(U35="x",'3 - Projects'!P19)</f>
        <v>0</v>
      </c>
      <c r="V176" s="88">
        <f>IF(V31="x",'3 - Projects'!P15,0)+IF(V32="x",'3 - Projects'!P16)+IF(V33="x",'3 - Projects'!P17)+IF(V34="x",'3 - Projects'!P18)+IF(V35="x",'3 - Projects'!P19)</f>
        <v>0</v>
      </c>
      <c r="W176" s="88">
        <f>IF(W31="x",'3 - Projects'!P15,0)+IF(W32="x",'3 - Projects'!P16)+IF(W33="x",'3 - Projects'!P17)+IF(W34="x",'3 - Projects'!P18)+IF(W35="x",'3 - Projects'!P19)</f>
        <v>0</v>
      </c>
      <c r="X176" s="88">
        <f>IF(X31="x",'3 - Projects'!P15,0)+IF(X32="x",'3 - Projects'!P16)+IF(X33="x",'3 - Projects'!P17)+IF(X34="x",'3 - Projects'!P18)+IF(X35="x",'3 - Projects'!P19)</f>
        <v>0</v>
      </c>
      <c r="Y176" s="88">
        <f>IF(Y31="x",'3 - Projects'!P15,0)+IF(Y32="x",'3 - Projects'!P16)+IF(Y33="x",'3 - Projects'!P17)+IF(Y34="x",'3 - Projects'!P18)+IF(Y35="x",'3 - Projects'!P19)</f>
        <v>0</v>
      </c>
      <c r="Z176" s="88">
        <f>IF(Z31="x",'3 - Projects'!P15,0)+IF(Z32="x",'3 - Projects'!P16)+IF(Z33="x",'3 - Projects'!P17)+IF(Z34="x",'3 - Projects'!P18)+IF(Z35="x",'3 - Projects'!P19)</f>
        <v>0</v>
      </c>
      <c r="AA176" s="88">
        <f>IF(AA31="x",'3 - Projects'!P15,0)+IF(AA32="x",'3 - Projects'!P16)+IF(AA33="x",'3 - Projects'!P17)+IF(AA34="x",'3 - Projects'!P18)+IF(AA35="x",'3 - Projects'!P19)</f>
        <v>0</v>
      </c>
      <c r="AB176" s="88">
        <f>IF(AB31="x",'3 - Projects'!P15,0)+IF(AB32="x",'3 - Projects'!P16)+IF(AB33="x",'3 - Projects'!P17)+IF(AB34="x",'3 - Projects'!P18)+IF(AB35="x",'3 - Projects'!P19)</f>
        <v>0</v>
      </c>
      <c r="AC176" s="88">
        <f>IF(AC31="x",'3 - Projects'!P15,0)+IF(AC32="x",'3 - Projects'!P16)+IF(AC33="x",'3 - Projects'!P17)+IF(AC34="x",'3 - Projects'!P18)+IF(AC35="x",'3 - Projects'!P19)</f>
        <v>0</v>
      </c>
      <c r="AD176" s="88">
        <f>IF(AD31="x",'3 - Projects'!P15,0)+IF(AD32="x",'3 - Projects'!P16)+IF(AD33="x",'3 - Projects'!P17)+IF(AD34="x",'3 - Projects'!P18)+IF(AD35="x",'3 - Projects'!P19)</f>
        <v>0</v>
      </c>
      <c r="AE176" s="88">
        <f>IF(AE31="x",'3 - Projects'!P15,0)+IF(AE32="x",'3 - Projects'!P16)+IF(AE33="x",'3 - Projects'!P17)+IF(AE34="x",'3 - Projects'!P18)+IF(AE35="x",'3 - Projects'!P19)</f>
        <v>0</v>
      </c>
      <c r="AF176" s="88">
        <f>IF(AF31="x",'3 - Projects'!P15,0)+IF(AF32="x",'3 - Projects'!P16)+IF(AF33="x",'3 - Projects'!P17)+IF(AF34="x",'3 - Projects'!P18)+IF(AF35="x",'3 - Projects'!P19)</f>
        <v>0</v>
      </c>
      <c r="AG176" s="88">
        <f>IF(AG31="x",'3 - Projects'!P15,0)+IF(AG32="x",'3 - Projects'!P16)+IF(AG33="x",'3 - Projects'!P17)+IF(AG34="x",'3 - Projects'!P18)+IF(AG35="x",'3 - Projects'!P19)</f>
        <v>0</v>
      </c>
      <c r="AH176" s="88">
        <f>IF(AH31="x",'3 - Projects'!P15,0)+IF(AH32="x",'3 - Projects'!P16)+IF(AH33="x",'3 - Projects'!P17)+IF(AH34="x",'3 - Projects'!P18)+IF(AH35="x",'3 - Projects'!P19)</f>
        <v>0</v>
      </c>
      <c r="AI176" s="88">
        <f>IF(AI31="x",'3 - Projects'!P15,0)+IF(AI32="x",'3 - Projects'!P16)+IF(AI33="x",'3 - Projects'!P17)+IF(AI34="x",'3 - Projects'!P18)+IF(AI35="x",'3 - Projects'!P19)</f>
        <v>0</v>
      </c>
      <c r="AJ176" s="88">
        <f>IF(AJ31="x",'3 - Projects'!P15,0)+IF(AJ32="x",'3 - Projects'!P16)+IF(AJ33="x",'3 - Projects'!P17)+IF(AJ34="x",'3 - Projects'!P18)+IF(AJ35="x",'3 - Projects'!P19)</f>
        <v>0</v>
      </c>
      <c r="AK176" s="88">
        <f>IF(AK31="x",'3 - Projects'!P15,0)+IF(AK32="x",'3 - Projects'!P16)+IF(AK33="x",'3 - Projects'!P17)+IF(AK34="x",'3 - Projects'!P18)+IF(AK35="x",'3 - Projects'!P19)</f>
        <v>0</v>
      </c>
      <c r="AL176" s="88">
        <f>IF(AL31="x",'3 - Projects'!P15,0)+IF(AL32="x",'3 - Projects'!P16)+IF(AL33="x",'3 - Projects'!P17)+IF(AL34="x",'3 - Projects'!P18)+IF(AL35="x",'3 - Projects'!P19)</f>
        <v>0</v>
      </c>
      <c r="AM176" s="88">
        <f>IF(AM31="x",'3 - Projects'!P15,0)+IF(AM32="x",'3 - Projects'!P16)+IF(AM33="x",'3 - Projects'!P17)+IF(AM34="x",'3 - Projects'!P18)+IF(AM35="x",'3 - Projects'!P19)</f>
        <v>0</v>
      </c>
      <c r="AN176" s="88">
        <f>IF(AN31="x",'3 - Projects'!P15,0)+IF(AN32="x",'3 - Projects'!P16)+IF(AN33="x",'3 - Projects'!P17)+IF(AN34="x",'3 - Projects'!P18)+IF(AN35="x",'3 - Projects'!P19)</f>
        <v>0</v>
      </c>
      <c r="AO176" s="88">
        <f>IF(AO31="x",'3 - Projects'!P15,0)+IF(AO32="x",'3 - Projects'!P16)+IF(AO33="x",'3 - Projects'!P17)+IF(AO34="x",'3 - Projects'!P18)+IF(AO35="x",'3 - Projects'!P19)</f>
        <v>0</v>
      </c>
      <c r="AP176" s="88">
        <f>IF(AP31="x",'3 - Projects'!P15,0)+IF(AP32="x",'3 - Projects'!P16)+IF(AP33="x",'3 - Projects'!P17)+IF(AP34="x",'3 - Projects'!P18)+IF(AP35="x",'3 - Projects'!P19)</f>
        <v>0</v>
      </c>
      <c r="AQ176" s="88">
        <f>IF(AQ31="x",'3 - Projects'!P15,0)+IF(AQ32="x",'3 - Projects'!P16)+IF(AQ33="x",'3 - Projects'!P17)+IF(AQ34="x",'3 - Projects'!P18)+IF(AQ35="x",'3 - Projects'!P19)</f>
        <v>0</v>
      </c>
      <c r="AR176" s="88">
        <f>IF(AR31="x",'3 - Projects'!P15,0)+IF(AR32="x",'3 - Projects'!P16)+IF(AR33="x",'3 - Projects'!P17)+IF(AR34="x",'3 - Projects'!P18)+IF(AR35="x",'3 - Projects'!P19)</f>
        <v>0</v>
      </c>
      <c r="AS176" s="88">
        <f>IF(AS31="x",'3 - Projects'!P15,0)+IF(AS32="x",'3 - Projects'!P16)+IF(AS33="x",'3 - Projects'!P17)+IF(AS34="x",'3 - Projects'!P18)+IF(AS35="x",'3 - Projects'!P19)</f>
        <v>0</v>
      </c>
      <c r="AT176" s="88">
        <f>IF(AT31="x",'3 - Projects'!P15,0)+IF(AT32="x",'3 - Projects'!P16)+IF(AT33="x",'3 - Projects'!P17)+IF(AT34="x",'3 - Projects'!P18)+IF(AT35="x",'3 - Projects'!P19)</f>
        <v>0</v>
      </c>
      <c r="AU176" s="88">
        <f>IF(AU31="x",'3 - Projects'!P15,0)+IF(AU32="x",'3 - Projects'!P16)+IF(AU33="x",'3 - Projects'!P17)+IF(AU34="x",'3 - Projects'!P18)+IF(AU35="x",'3 - Projects'!P19)</f>
        <v>0</v>
      </c>
      <c r="AV176" s="88">
        <f>IF(AV31="x",'3 - Projects'!P15,0)+IF(AV32="x",'3 - Projects'!P16)+IF(AV33="x",'3 - Projects'!P17)+IF(AV34="x",'3 - Projects'!P18)+IF(AV35="x",'3 - Projects'!P19)</f>
        <v>0</v>
      </c>
      <c r="AW176" s="88">
        <f>IF(AW31="x",'3 - Projects'!P15,0)+IF(AW32="x",'3 - Projects'!P16)+IF(AW33="x",'3 - Projects'!P17)+IF(AW34="x",'3 - Projects'!P18)+IF(AW35="x",'3 - Projects'!P19)</f>
        <v>0</v>
      </c>
      <c r="AX176" s="88">
        <f>IF(AX31="x",'3 - Projects'!P15,0)+IF(AX32="x",'3 - Projects'!P16)+IF(AX33="x",'3 - Projects'!P17)+IF(AX34="x",'3 - Projects'!P18)+IF(AX35="x",'3 - Projects'!P19)</f>
        <v>0</v>
      </c>
      <c r="AY176" s="88">
        <f>IF(AY31="x",'3 - Projects'!P15,0)+IF(AY32="x",'3 - Projects'!P16)+IF(AY33="x",'3 - Projects'!P17)+IF(AY34="x",'3 - Projects'!P18)+IF(AY35="x",'3 - Projects'!P19)</f>
        <v>0</v>
      </c>
      <c r="AZ176" s="88">
        <f>IF(AZ31="x",'3 - Projects'!P15,0)+IF(AZ32="x",'3 - Projects'!P16)+IF(AZ33="x",'3 - Projects'!P17)+IF(AZ34="x",'3 - Projects'!P18)+IF(AZ35="x",'3 - Projects'!P19)</f>
        <v>0</v>
      </c>
      <c r="BA176" s="88">
        <f>IF(BA31="x",'3 - Projects'!P15,0)+IF(BA32="x",'3 - Projects'!P16)+IF(BA33="x",'3 - Projects'!P17)+IF(BA34="x",'3 - Projects'!P18)+IF(BA35="x",'3 - Projects'!P19)</f>
        <v>0</v>
      </c>
      <c r="BB176" s="88">
        <f>IF(BB31="x",'3 - Projects'!P15,0)+IF(BB32="x",'3 - Projects'!P16)+IF(BB33="x",'3 - Projects'!P17)+IF(BB34="x",'3 - Projects'!P18)+IF(BB35="x",'3 - Projects'!P19)</f>
        <v>0</v>
      </c>
      <c r="BC176" s="88">
        <f>IF(BC31="x",'3 - Projects'!P15,0)+IF(BC32="x",'3 - Projects'!P16)+IF(BC33="x",'3 - Projects'!P17)+IF(BC34="x",'3 - Projects'!P18)+IF(BC35="x",'3 - Projects'!P19)</f>
        <v>0</v>
      </c>
      <c r="BD176" s="88">
        <f>IF(BD31="x",'3 - Projects'!P15,0)+IF(BD32="x",'3 - Projects'!P16)+IF(BD33="x",'3 - Projects'!P17)+IF(BD34="x",'3 - Projects'!P18)+IF(BD35="x",'3 - Projects'!P19)</f>
        <v>0</v>
      </c>
      <c r="BE176" s="88">
        <f>IF(BE31="x",'3 - Projects'!P15,0)+IF(BE32="x",'3 - Projects'!P16)+IF(BE33="x",'3 - Projects'!P17)+IF(BE34="x",'3 - Projects'!P18)+IF(BE35="x",'3 - Projects'!P19)</f>
        <v>0</v>
      </c>
      <c r="BF176" s="88">
        <f>IF(BF31="x",'3 - Projects'!P15,0)+IF(BF32="x",'3 - Projects'!P16)+IF(BF33="x",'3 - Projects'!P17)+IF(BF34="x",'3 - Projects'!P18)+IF(BF35="x",'3 - Projects'!P19)</f>
        <v>0</v>
      </c>
      <c r="BG176" s="88">
        <f>IF(BG31="x",'3 - Projects'!P15,0)+IF(BG32="x",'3 - Projects'!P16)+IF(BG33="x",'3 - Projects'!P17)+IF(BG34="x",'3 - Projects'!P18)+IF(BG35="x",'3 - Projects'!P19)</f>
        <v>0</v>
      </c>
      <c r="BH176" s="89">
        <f>IF(BH31="x",'3 - Projects'!P15,0)+IF(BH32="x",'3 - Projects'!P16)+IF(BH33="x",'3 - Projects'!P17)+IF(BH34="x",'3 - Projects'!P18)+IF(BH35="x",'3 - Projects'!P19)</f>
        <v>0</v>
      </c>
    </row>
    <row r="177" spans="1:60">
      <c r="A177" s="93" t="s">
        <v>41</v>
      </c>
      <c r="B177" s="82" t="str">
        <f>IF(Resource1_Name&lt;&gt;"",Resource1_Name&amp;"(s)","")</f>
        <v/>
      </c>
      <c r="C177" s="85"/>
      <c r="D177" s="85"/>
      <c r="E177" s="85"/>
      <c r="F177" s="85"/>
      <c r="G177" s="85"/>
      <c r="H177" s="85"/>
      <c r="I177" s="84">
        <f>IF(I36="x",'3 - Projects'!G24,0)+IF(I37="x",'3 - Projects'!G25)+IF(I38="x",'3 - Projects'!G26)+IF(I39="x",'3 - Projects'!G27)+IF(I40="x",'3 - Projects'!G28)</f>
        <v>0</v>
      </c>
      <c r="J177" s="85">
        <f>IF(J36="x",'3 - Projects'!G24,0)+IF(J37="x",'3 - Projects'!G25)+IF(J38="x",'3 - Projects'!G26)+IF(J39="x",'3 - Projects'!G27)+IF(J40="x",'3 - Projects'!G28)</f>
        <v>0</v>
      </c>
      <c r="K177" s="85">
        <f>IF(K36="x",'3 - Projects'!G24,0)+IF(K37="x",'3 - Projects'!G25)+IF(K38="x",'3 - Projects'!G26)+IF(K39="x",'3 - Projects'!G27)+IF(K40="x",'3 - Projects'!G28)</f>
        <v>0</v>
      </c>
      <c r="L177" s="85">
        <f>IF(L36="x",'3 - Projects'!G24,0)+IF(L37="x",'3 - Projects'!G25)+IF(L38="x",'3 - Projects'!G26)+IF(L39="x",'3 - Projects'!G27)+IF(L40="x",'3 - Projects'!G28)</f>
        <v>0</v>
      </c>
      <c r="M177" s="85">
        <f>IF(M36="x",'3 - Projects'!G24,0)+IF(M37="x",'3 - Projects'!G25)+IF(M38="x",'3 - Projects'!G26)+IF(M39="x",'3 - Projects'!G27)+IF(M40="x",'3 - Projects'!G28)</f>
        <v>0</v>
      </c>
      <c r="N177" s="85">
        <f>IF(N36="x",'3 - Projects'!G24,0)+IF(N37="x",'3 - Projects'!G25)+IF(N38="x",'3 - Projects'!G26)+IF(N39="x",'3 - Projects'!G27)+IF(N40="x",'3 - Projects'!G28)</f>
        <v>0</v>
      </c>
      <c r="O177" s="85">
        <f>IF(O36="x",'3 - Projects'!G24,0)+IF(O37="x",'3 - Projects'!G25)+IF(O38="x",'3 - Projects'!G26)+IF(O39="x",'3 - Projects'!G27)+IF(O40="x",'3 - Projects'!G28)</f>
        <v>0</v>
      </c>
      <c r="P177" s="85">
        <f>IF(P36="x",'3 - Projects'!G24,0)+IF(P37="x",'3 - Projects'!G25)+IF(P38="x",'3 - Projects'!G26)+IF(P39="x",'3 - Projects'!G27)+IF(P40="x",'3 - Projects'!G28)</f>
        <v>0</v>
      </c>
      <c r="Q177" s="85">
        <f>IF(Q36="x",'3 - Projects'!G24,0)+IF(Q37="x",'3 - Projects'!G25)+IF(Q38="x",'3 - Projects'!G26)+IF(Q39="x",'3 - Projects'!G27)+IF(Q40="x",'3 - Projects'!G28)</f>
        <v>0</v>
      </c>
      <c r="R177" s="85">
        <f>IF(R36="x",'3 - Projects'!G24,0)+IF(R37="x",'3 - Projects'!G25)+IF(R38="x",'3 - Projects'!G26)+IF(R39="x",'3 - Projects'!G27)+IF(R40="x",'3 - Projects'!G28)</f>
        <v>0</v>
      </c>
      <c r="S177" s="85">
        <f>IF(S36="x",'3 - Projects'!G24,0)+IF(S37="x",'3 - Projects'!G25)+IF(S38="x",'3 - Projects'!G26)+IF(S39="x",'3 - Projects'!G27)+IF(S40="x",'3 - Projects'!G28)</f>
        <v>0</v>
      </c>
      <c r="T177" s="85">
        <f>IF(T36="x",'3 - Projects'!G24,0)+IF(T37="x",'3 - Projects'!G25)+IF(T38="x",'3 - Projects'!G26)+IF(T39="x",'3 - Projects'!G27)+IF(T40="x",'3 - Projects'!G28)</f>
        <v>0</v>
      </c>
      <c r="U177" s="85">
        <f>IF(U36="x",'3 - Projects'!G24,0)+IF(U37="x",'3 - Projects'!G25)+IF(U38="x",'3 - Projects'!G26)+IF(U39="x",'3 - Projects'!G27)+IF(U40="x",'3 - Projects'!G28)</f>
        <v>0</v>
      </c>
      <c r="V177" s="85">
        <f>IF(V36="x",'3 - Projects'!G24,0)+IF(V37="x",'3 - Projects'!G25)+IF(V38="x",'3 - Projects'!G26)+IF(V39="x",'3 - Projects'!G27)+IF(V40="x",'3 - Projects'!G28)</f>
        <v>0</v>
      </c>
      <c r="W177" s="85">
        <f>IF(W36="x",'3 - Projects'!G24,0)+IF(W37="x",'3 - Projects'!G25)+IF(W38="x",'3 - Projects'!G26)+IF(W39="x",'3 - Projects'!G27)+IF(W40="x",'3 - Projects'!G28)</f>
        <v>0</v>
      </c>
      <c r="X177" s="85">
        <f>IF(X36="x",'3 - Projects'!G24,0)+IF(X37="x",'3 - Projects'!G25)+IF(X38="x",'3 - Projects'!G26)+IF(X39="x",'3 - Projects'!G27)+IF(X40="x",'3 - Projects'!G28)</f>
        <v>0</v>
      </c>
      <c r="Y177" s="85">
        <f>IF(Y36="x",'3 - Projects'!G24,0)+IF(Y37="x",'3 - Projects'!G25)+IF(Y38="x",'3 - Projects'!G26)+IF(Y39="x",'3 - Projects'!G27)+IF(Y40="x",'3 - Projects'!G28)</f>
        <v>0</v>
      </c>
      <c r="Z177" s="85">
        <f>IF(Z36="x",'3 - Projects'!G24,0)+IF(Z37="x",'3 - Projects'!G25)+IF(Z38="x",'3 - Projects'!G26)+IF(Z39="x",'3 - Projects'!G27)+IF(Z40="x",'3 - Projects'!G28)</f>
        <v>0</v>
      </c>
      <c r="AA177" s="85">
        <f>IF(AA36="x",'3 - Projects'!G24,0)+IF(AA37="x",'3 - Projects'!G25)+IF(AA38="x",'3 - Projects'!G26)+IF(AA39="x",'3 - Projects'!G27)+IF(AA40="x",'3 - Projects'!G28)</f>
        <v>0</v>
      </c>
      <c r="AB177" s="85">
        <f>IF(AB36="x",'3 - Projects'!G24,0)+IF(AB37="x",'3 - Projects'!G25)+IF(AB38="x",'3 - Projects'!G26)+IF(AB39="x",'3 - Projects'!G27)+IF(AB40="x",'3 - Projects'!G28)</f>
        <v>0</v>
      </c>
      <c r="AC177" s="85">
        <f>IF(AC36="x",'3 - Projects'!G24,0)+IF(AC37="x",'3 - Projects'!G25)+IF(AC38="x",'3 - Projects'!G26)+IF(AC39="x",'3 - Projects'!G27)+IF(AC40="x",'3 - Projects'!G28)</f>
        <v>0</v>
      </c>
      <c r="AD177" s="85">
        <f>IF(AD36="x",'3 - Projects'!G24,0)+IF(AD37="x",'3 - Projects'!G25)+IF(AD38="x",'3 - Projects'!G26)+IF(AD39="x",'3 - Projects'!G27)+IF(AD40="x",'3 - Projects'!G28)</f>
        <v>0</v>
      </c>
      <c r="AE177" s="85">
        <f>IF(AE36="x",'3 - Projects'!G24,0)+IF(AE37="x",'3 - Projects'!G25)+IF(AE38="x",'3 - Projects'!G26)+IF(AE39="x",'3 - Projects'!G27)+IF(AE40="x",'3 - Projects'!G28)</f>
        <v>0</v>
      </c>
      <c r="AF177" s="85">
        <f>IF(AF36="x",'3 - Projects'!G24,0)+IF(AF37="x",'3 - Projects'!G25)+IF(AF38="x",'3 - Projects'!G26)+IF(AF39="x",'3 - Projects'!G27)+IF(AF40="x",'3 - Projects'!G28)</f>
        <v>0</v>
      </c>
      <c r="AG177" s="85">
        <f>IF(AG36="x",'3 - Projects'!G24,0)+IF(AG37="x",'3 - Projects'!G25)+IF(AG38="x",'3 - Projects'!G26)+IF(AG39="x",'3 - Projects'!G27)+IF(AG40="x",'3 - Projects'!G28)</f>
        <v>0</v>
      </c>
      <c r="AH177" s="85">
        <f>IF(AH36="x",'3 - Projects'!G24,0)+IF(AH37="x",'3 - Projects'!G25)+IF(AH38="x",'3 - Projects'!G26)+IF(AH39="x",'3 - Projects'!G27)+IF(AH40="x",'3 - Projects'!G28)</f>
        <v>0</v>
      </c>
      <c r="AI177" s="85">
        <f>IF(AI36="x",'3 - Projects'!G24,0)+IF(AI37="x",'3 - Projects'!G25)+IF(AI38="x",'3 - Projects'!G26)+IF(AI39="x",'3 - Projects'!G27)+IF(AI40="x",'3 - Projects'!G28)</f>
        <v>0</v>
      </c>
      <c r="AJ177" s="85">
        <f>IF(AJ36="x",'3 - Projects'!G24,0)+IF(AJ37="x",'3 - Projects'!G25)+IF(AJ38="x",'3 - Projects'!G26)+IF(AJ39="x",'3 - Projects'!G27)+IF(AJ40="x",'3 - Projects'!G28)</f>
        <v>0</v>
      </c>
      <c r="AK177" s="85">
        <f>IF(AK36="x",'3 - Projects'!G24,0)+IF(AK37="x",'3 - Projects'!G25)+IF(AK38="x",'3 - Projects'!G26)+IF(AK39="x",'3 - Projects'!G27)+IF(AK40="x",'3 - Projects'!G28)</f>
        <v>0</v>
      </c>
      <c r="AL177" s="85">
        <f>IF(AL36="x",'3 - Projects'!G24,0)+IF(AL37="x",'3 - Projects'!G25)+IF(AL38="x",'3 - Projects'!G26)+IF(AL39="x",'3 - Projects'!G27)+IF(AL40="x",'3 - Projects'!G28)</f>
        <v>0</v>
      </c>
      <c r="AM177" s="85">
        <f>IF(AM36="x",'3 - Projects'!G24,0)+IF(AM37="x",'3 - Projects'!G25)+IF(AM38="x",'3 - Projects'!G26)+IF(AM39="x",'3 - Projects'!G27)+IF(AM40="x",'3 - Projects'!G28)</f>
        <v>0</v>
      </c>
      <c r="AN177" s="85">
        <f>IF(AN36="x",'3 - Projects'!G24,0)+IF(AN37="x",'3 - Projects'!G25)+IF(AN38="x",'3 - Projects'!G26)+IF(AN39="x",'3 - Projects'!G27)+IF(AN40="x",'3 - Projects'!G28)</f>
        <v>0</v>
      </c>
      <c r="AO177" s="85">
        <f>IF(AO36="x",'3 - Projects'!G24,0)+IF(AO37="x",'3 - Projects'!G25)+IF(AO38="x",'3 - Projects'!G26)+IF(AO39="x",'3 - Projects'!G27)+IF(AO40="x",'3 - Projects'!G28)</f>
        <v>0</v>
      </c>
      <c r="AP177" s="85">
        <f>IF(AP36="x",'3 - Projects'!G24,0)+IF(AP37="x",'3 - Projects'!G25)+IF(AP38="x",'3 - Projects'!G26)+IF(AP39="x",'3 - Projects'!G27)+IF(AP40="x",'3 - Projects'!G28)</f>
        <v>0</v>
      </c>
      <c r="AQ177" s="85">
        <f>IF(AQ36="x",'3 - Projects'!G24,0)+IF(AQ37="x",'3 - Projects'!G25)+IF(AQ38="x",'3 - Projects'!G26)+IF(AQ39="x",'3 - Projects'!G27)+IF(AQ40="x",'3 - Projects'!G28)</f>
        <v>0</v>
      </c>
      <c r="AR177" s="85">
        <f>IF(AR36="x",'3 - Projects'!G24,0)+IF(AR37="x",'3 - Projects'!G25)+IF(AR38="x",'3 - Projects'!G26)+IF(AR39="x",'3 - Projects'!G27)+IF(AR40="x",'3 - Projects'!G28)</f>
        <v>0</v>
      </c>
      <c r="AS177" s="85">
        <f>IF(AS36="x",'3 - Projects'!G24,0)+IF(AS37="x",'3 - Projects'!G25)+IF(AS38="x",'3 - Projects'!G26)+IF(AS39="x",'3 - Projects'!G27)+IF(AS40="x",'3 - Projects'!G28)</f>
        <v>0</v>
      </c>
      <c r="AT177" s="85">
        <f>IF(AT36="x",'3 - Projects'!G24,0)+IF(AT37="x",'3 - Projects'!G25)+IF(AT38="x",'3 - Projects'!G26)+IF(AT39="x",'3 - Projects'!G27)+IF(AT40="x",'3 - Projects'!G28)</f>
        <v>0</v>
      </c>
      <c r="AU177" s="85">
        <f>IF(AU36="x",'3 - Projects'!G24,0)+IF(AU37="x",'3 - Projects'!G25)+IF(AU38="x",'3 - Projects'!G26)+IF(AU39="x",'3 - Projects'!G27)+IF(AU40="x",'3 - Projects'!G28)</f>
        <v>0</v>
      </c>
      <c r="AV177" s="85">
        <f>IF(AV36="x",'3 - Projects'!G24,0)+IF(AV37="x",'3 - Projects'!G25)+IF(AV38="x",'3 - Projects'!G26)+IF(AV39="x",'3 - Projects'!G27)+IF(AV40="x",'3 - Projects'!G28)</f>
        <v>0</v>
      </c>
      <c r="AW177" s="85">
        <f>IF(AW36="x",'3 - Projects'!G24,0)+IF(AW37="x",'3 - Projects'!G25)+IF(AW38="x",'3 - Projects'!G26)+IF(AW39="x",'3 - Projects'!G27)+IF(AW40="x",'3 - Projects'!G28)</f>
        <v>0</v>
      </c>
      <c r="AX177" s="85">
        <f>IF(AX36="x",'3 - Projects'!G24,0)+IF(AX37="x",'3 - Projects'!G25)+IF(AX38="x",'3 - Projects'!G26)+IF(AX39="x",'3 - Projects'!G27)+IF(AX40="x",'3 - Projects'!G28)</f>
        <v>0</v>
      </c>
      <c r="AY177" s="85">
        <f>IF(AY36="x",'3 - Projects'!G24,0)+IF(AY37="x",'3 - Projects'!G25)+IF(AY38="x",'3 - Projects'!G26)+IF(AY39="x",'3 - Projects'!G27)+IF(AY40="x",'3 - Projects'!G28)</f>
        <v>0</v>
      </c>
      <c r="AZ177" s="85">
        <f>IF(AZ36="x",'3 - Projects'!G24,0)+IF(AZ37="x",'3 - Projects'!G25)+IF(AZ38="x",'3 - Projects'!G26)+IF(AZ39="x",'3 - Projects'!G27)+IF(AZ40="x",'3 - Projects'!G28)</f>
        <v>0</v>
      </c>
      <c r="BA177" s="85">
        <f>IF(BA36="x",'3 - Projects'!G24,0)+IF(BA37="x",'3 - Projects'!G25)+IF(BA38="x",'3 - Projects'!G26)+IF(BA39="x",'3 - Projects'!G27)+IF(BA40="x",'3 - Projects'!G28)</f>
        <v>0</v>
      </c>
      <c r="BB177" s="85">
        <f>IF(BB36="x",'3 - Projects'!G24,0)+IF(BB37="x",'3 - Projects'!G25)+IF(BB38="x",'3 - Projects'!G26)+IF(BB39="x",'3 - Projects'!G27)+IF(BB40="x",'3 - Projects'!G28)</f>
        <v>0</v>
      </c>
      <c r="BC177" s="85">
        <f>IF(BC36="x",'3 - Projects'!G24,0)+IF(BC37="x",'3 - Projects'!G25)+IF(BC38="x",'3 - Projects'!G26)+IF(BC39="x",'3 - Projects'!G27)+IF(BC40="x",'3 - Projects'!G28)</f>
        <v>0</v>
      </c>
      <c r="BD177" s="85">
        <f>IF(BD36="x",'3 - Projects'!G24,0)+IF(BD37="x",'3 - Projects'!G25)+IF(BD38="x",'3 - Projects'!G26)+IF(BD39="x",'3 - Projects'!G27)+IF(BD40="x",'3 - Projects'!G28)</f>
        <v>0</v>
      </c>
      <c r="BE177" s="85">
        <f>IF(BE36="x",'3 - Projects'!G24,0)+IF(BE37="x",'3 - Projects'!G25)+IF(BE38="x",'3 - Projects'!G26)+IF(BE39="x",'3 - Projects'!G27)+IF(BE40="x",'3 - Projects'!G28)</f>
        <v>0</v>
      </c>
      <c r="BF177" s="85">
        <f>IF(BF36="x",'3 - Projects'!G24,0)+IF(BF37="x",'3 - Projects'!G25)+IF(BF38="x",'3 - Projects'!G26)+IF(BF39="x",'3 - Projects'!G27)+IF(BF40="x",'3 - Projects'!G28)</f>
        <v>0</v>
      </c>
      <c r="BG177" s="85">
        <f>IF(BG36="x",'3 - Projects'!G24,0)+IF(BG37="x",'3 - Projects'!G25)+IF(BG38="x",'3 - Projects'!G26)+IF(BG39="x",'3 - Projects'!G27)+IF(BG40="x",'3 - Projects'!G28)</f>
        <v>0</v>
      </c>
      <c r="BH177" s="86">
        <f>IF(BH36="x",'3 - Projects'!G24,0)+IF(BH37="x",'3 - Projects'!G25)+IF(BH38="x",'3 - Projects'!G26)+IF(BH39="x",'3 - Projects'!G27)+IF(BH40="x",'3 - Projects'!G28)</f>
        <v>0</v>
      </c>
    </row>
    <row r="178" spans="1:60">
      <c r="A178" s="84"/>
      <c r="B178" s="85" t="str">
        <f>IF(Resource2_Name&lt;&gt;"",Resource2_Name&amp;"(s)","")</f>
        <v/>
      </c>
      <c r="C178" s="85"/>
      <c r="D178" s="85"/>
      <c r="E178" s="85"/>
      <c r="F178" s="85"/>
      <c r="G178" s="85"/>
      <c r="H178" s="85"/>
      <c r="I178" s="84">
        <f>IF(I36="x",'3 - Projects'!H24,0)+IF(I37="x",'3 - Projects'!H25)+IF(I38="x",'3 - Projects'!H26)+IF(I39="x",'3 - Projects'!H27)+IF(I40="x",'3 - Projects'!H28)</f>
        <v>0</v>
      </c>
      <c r="J178" s="85">
        <f>IF(J36="x",'3 - Projects'!H24,0)+IF(J37="x",'3 - Projects'!H25)+IF(J38="x",'3 - Projects'!H26)+IF(J39="x",'3 - Projects'!H27)+IF(J40="x",'3 - Projects'!H28)</f>
        <v>0</v>
      </c>
      <c r="K178" s="85">
        <f>IF(K36="x",'3 - Projects'!H24,0)+IF(K37="x",'3 - Projects'!H25)+IF(K38="x",'3 - Projects'!H26)+IF(K39="x",'3 - Projects'!H27)+IF(K40="x",'3 - Projects'!H28)</f>
        <v>0</v>
      </c>
      <c r="L178" s="85">
        <f>IF(L36="x",'3 - Projects'!H24,0)+IF(L37="x",'3 - Projects'!H25)+IF(L38="x",'3 - Projects'!H26)+IF(L39="x",'3 - Projects'!H27)+IF(L40="x",'3 - Projects'!H28)</f>
        <v>0</v>
      </c>
      <c r="M178" s="85">
        <f>IF(M36="x",'3 - Projects'!H24,0)+IF(M37="x",'3 - Projects'!H25)+IF(M38="x",'3 - Projects'!H26)+IF(M39="x",'3 - Projects'!H27)+IF(M40="x",'3 - Projects'!H28)</f>
        <v>0</v>
      </c>
      <c r="N178" s="85">
        <f>IF(N36="x",'3 - Projects'!H24,0)+IF(N37="x",'3 - Projects'!H25)+IF(N38="x",'3 - Projects'!H26)+IF(N39="x",'3 - Projects'!H27)+IF(N40="x",'3 - Projects'!H28)</f>
        <v>0</v>
      </c>
      <c r="O178" s="85">
        <f>IF(O36="x",'3 - Projects'!H24,0)+IF(O37="x",'3 - Projects'!H25)+IF(O38="x",'3 - Projects'!H26)+IF(O39="x",'3 - Projects'!H27)+IF(O40="x",'3 - Projects'!H28)</f>
        <v>0</v>
      </c>
      <c r="P178" s="85">
        <f>IF(P36="x",'3 - Projects'!H24,0)+IF(P37="x",'3 - Projects'!H25)+IF(P38="x",'3 - Projects'!H26)+IF(P39="x",'3 - Projects'!H27)+IF(P40="x",'3 - Projects'!H28)</f>
        <v>0</v>
      </c>
      <c r="Q178" s="85">
        <f>IF(Q36="x",'3 - Projects'!H24,0)+IF(Q37="x",'3 - Projects'!H25)+IF(Q38="x",'3 - Projects'!H26)+IF(Q39="x",'3 - Projects'!H27)+IF(Q40="x",'3 - Projects'!H28)</f>
        <v>0</v>
      </c>
      <c r="R178" s="85">
        <f>IF(R36="x",'3 - Projects'!H24,0)+IF(R37="x",'3 - Projects'!H25)+IF(R38="x",'3 - Projects'!H26)+IF(R39="x",'3 - Projects'!H27)+IF(R40="x",'3 - Projects'!H28)</f>
        <v>0</v>
      </c>
      <c r="S178" s="85">
        <f>IF(S36="x",'3 - Projects'!H24,0)+IF(S37="x",'3 - Projects'!H25)+IF(S38="x",'3 - Projects'!H26)+IF(S39="x",'3 - Projects'!H27)+IF(S40="x",'3 - Projects'!H28)</f>
        <v>0</v>
      </c>
      <c r="T178" s="85">
        <f>IF(T36="x",'3 - Projects'!H24,0)+IF(T37="x",'3 - Projects'!H25)+IF(T38="x",'3 - Projects'!H26)+IF(T39="x",'3 - Projects'!H27)+IF(T40="x",'3 - Projects'!H28)</f>
        <v>0</v>
      </c>
      <c r="U178" s="85">
        <f>IF(U36="x",'3 - Projects'!H24,0)+IF(U37="x",'3 - Projects'!H25)+IF(U38="x",'3 - Projects'!H26)+IF(U39="x",'3 - Projects'!H27)+IF(U40="x",'3 - Projects'!H28)</f>
        <v>0</v>
      </c>
      <c r="V178" s="85">
        <f>IF(V36="x",'3 - Projects'!H24,0)+IF(V37="x",'3 - Projects'!H25)+IF(V38="x",'3 - Projects'!H26)+IF(V39="x",'3 - Projects'!H27)+IF(V40="x",'3 - Projects'!H28)</f>
        <v>0</v>
      </c>
      <c r="W178" s="85">
        <f>IF(W36="x",'3 - Projects'!H24,0)+IF(W37="x",'3 - Projects'!H25)+IF(W38="x",'3 - Projects'!H26)+IF(W39="x",'3 - Projects'!H27)+IF(W40="x",'3 - Projects'!H28)</f>
        <v>0</v>
      </c>
      <c r="X178" s="85">
        <f>IF(X36="x",'3 - Projects'!H24,0)+IF(X37="x",'3 - Projects'!H25)+IF(X38="x",'3 - Projects'!H26)+IF(X39="x",'3 - Projects'!H27)+IF(X40="x",'3 - Projects'!H28)</f>
        <v>0</v>
      </c>
      <c r="Y178" s="85">
        <f>IF(Y36="x",'3 - Projects'!H24,0)+IF(Y37="x",'3 - Projects'!H25)+IF(Y38="x",'3 - Projects'!H26)+IF(Y39="x",'3 - Projects'!H27)+IF(Y40="x",'3 - Projects'!H28)</f>
        <v>0</v>
      </c>
      <c r="Z178" s="85">
        <f>IF(Z36="x",'3 - Projects'!H24,0)+IF(Z37="x",'3 - Projects'!H25)+IF(Z38="x",'3 - Projects'!H26)+IF(Z39="x",'3 - Projects'!H27)+IF(Z40="x",'3 - Projects'!H28)</f>
        <v>0</v>
      </c>
      <c r="AA178" s="85">
        <f>IF(AA36="x",'3 - Projects'!H24,0)+IF(AA37="x",'3 - Projects'!H25)+IF(AA38="x",'3 - Projects'!H26)+IF(AA39="x",'3 - Projects'!H27)+IF(AA40="x",'3 - Projects'!H28)</f>
        <v>0</v>
      </c>
      <c r="AB178" s="85">
        <f>IF(AB36="x",'3 - Projects'!H24,0)+IF(AB37="x",'3 - Projects'!H25)+IF(AB38="x",'3 - Projects'!H26)+IF(AB39="x",'3 - Projects'!H27)+IF(AB40="x",'3 - Projects'!H28)</f>
        <v>0</v>
      </c>
      <c r="AC178" s="85">
        <f>IF(AC36="x",'3 - Projects'!H24,0)+IF(AC37="x",'3 - Projects'!H25)+IF(AC38="x",'3 - Projects'!H26)+IF(AC39="x",'3 - Projects'!H27)+IF(AC40="x",'3 - Projects'!H28)</f>
        <v>0</v>
      </c>
      <c r="AD178" s="85">
        <f>IF(AD36="x",'3 - Projects'!H24,0)+IF(AD37="x",'3 - Projects'!H25)+IF(AD38="x",'3 - Projects'!H26)+IF(AD39="x",'3 - Projects'!H27)+IF(AD40="x",'3 - Projects'!H28)</f>
        <v>0</v>
      </c>
      <c r="AE178" s="85">
        <f>IF(AE36="x",'3 - Projects'!H24,0)+IF(AE37="x",'3 - Projects'!H25)+IF(AE38="x",'3 - Projects'!H26)+IF(AE39="x",'3 - Projects'!H27)+IF(AE40="x",'3 - Projects'!H28)</f>
        <v>0</v>
      </c>
      <c r="AF178" s="85">
        <f>IF(AF36="x",'3 - Projects'!H24,0)+IF(AF37="x",'3 - Projects'!H25)+IF(AF38="x",'3 - Projects'!H26)+IF(AF39="x",'3 - Projects'!H27)+IF(AF40="x",'3 - Projects'!H28)</f>
        <v>0</v>
      </c>
      <c r="AG178" s="85">
        <f>IF(AG36="x",'3 - Projects'!H24,0)+IF(AG37="x",'3 - Projects'!H25)+IF(AG38="x",'3 - Projects'!H26)+IF(AG39="x",'3 - Projects'!H27)+IF(AG40="x",'3 - Projects'!H28)</f>
        <v>0</v>
      </c>
      <c r="AH178" s="85">
        <f>IF(AH36="x",'3 - Projects'!H24,0)+IF(AH37="x",'3 - Projects'!H25)+IF(AH38="x",'3 - Projects'!H26)+IF(AH39="x",'3 - Projects'!H27)+IF(AH40="x",'3 - Projects'!H28)</f>
        <v>0</v>
      </c>
      <c r="AI178" s="85">
        <f>IF(AI36="x",'3 - Projects'!H24,0)+IF(AI37="x",'3 - Projects'!H25)+IF(AI38="x",'3 - Projects'!H26)+IF(AI39="x",'3 - Projects'!H27)+IF(AI40="x",'3 - Projects'!H28)</f>
        <v>0</v>
      </c>
      <c r="AJ178" s="85">
        <f>IF(AJ36="x",'3 - Projects'!H24,0)+IF(AJ37="x",'3 - Projects'!H25)+IF(AJ38="x",'3 - Projects'!H26)+IF(AJ39="x",'3 - Projects'!H27)+IF(AJ40="x",'3 - Projects'!H28)</f>
        <v>0</v>
      </c>
      <c r="AK178" s="85">
        <f>IF(AK36="x",'3 - Projects'!H24,0)+IF(AK37="x",'3 - Projects'!H25)+IF(AK38="x",'3 - Projects'!H26)+IF(AK39="x",'3 - Projects'!H27)+IF(AK40="x",'3 - Projects'!H28)</f>
        <v>0</v>
      </c>
      <c r="AL178" s="85">
        <f>IF(AL36="x",'3 - Projects'!H24,0)+IF(AL37="x",'3 - Projects'!H25)+IF(AL38="x",'3 - Projects'!H26)+IF(AL39="x",'3 - Projects'!H27)+IF(AL40="x",'3 - Projects'!H28)</f>
        <v>0</v>
      </c>
      <c r="AM178" s="85">
        <f>IF(AM36="x",'3 - Projects'!H24,0)+IF(AM37="x",'3 - Projects'!H25)+IF(AM38="x",'3 - Projects'!H26)+IF(AM39="x",'3 - Projects'!H27)+IF(AM40="x",'3 - Projects'!H28)</f>
        <v>0</v>
      </c>
      <c r="AN178" s="85">
        <f>IF(AN36="x",'3 - Projects'!H24,0)+IF(AN37="x",'3 - Projects'!H25)+IF(AN38="x",'3 - Projects'!H26)+IF(AN39="x",'3 - Projects'!H27)+IF(AN40="x",'3 - Projects'!H28)</f>
        <v>0</v>
      </c>
      <c r="AO178" s="85">
        <f>IF(AO36="x",'3 - Projects'!H24,0)+IF(AO37="x",'3 - Projects'!H25)+IF(AO38="x",'3 - Projects'!H26)+IF(AO39="x",'3 - Projects'!H27)+IF(AO40="x",'3 - Projects'!H28)</f>
        <v>0</v>
      </c>
      <c r="AP178" s="85">
        <f>IF(AP36="x",'3 - Projects'!H24,0)+IF(AP37="x",'3 - Projects'!H25)+IF(AP38="x",'3 - Projects'!H26)+IF(AP39="x",'3 - Projects'!H27)+IF(AP40="x",'3 - Projects'!H28)</f>
        <v>0</v>
      </c>
      <c r="AQ178" s="85">
        <f>IF(AQ36="x",'3 - Projects'!H24,0)+IF(AQ37="x",'3 - Projects'!H25)+IF(AQ38="x",'3 - Projects'!H26)+IF(AQ39="x",'3 - Projects'!H27)+IF(AQ40="x",'3 - Projects'!H28)</f>
        <v>0</v>
      </c>
      <c r="AR178" s="85">
        <f>IF(AR36="x",'3 - Projects'!H24,0)+IF(AR37="x",'3 - Projects'!H25)+IF(AR38="x",'3 - Projects'!H26)+IF(AR39="x",'3 - Projects'!H27)+IF(AR40="x",'3 - Projects'!H28)</f>
        <v>0</v>
      </c>
      <c r="AS178" s="85">
        <f>IF(AS36="x",'3 - Projects'!H24,0)+IF(AS37="x",'3 - Projects'!H25)+IF(AS38="x",'3 - Projects'!H26)+IF(AS39="x",'3 - Projects'!H27)+IF(AS40="x",'3 - Projects'!H28)</f>
        <v>0</v>
      </c>
      <c r="AT178" s="85">
        <f>IF(AT36="x",'3 - Projects'!H24,0)+IF(AT37="x",'3 - Projects'!H25)+IF(AT38="x",'3 - Projects'!H26)+IF(AT39="x",'3 - Projects'!H27)+IF(AT40="x",'3 - Projects'!H28)</f>
        <v>0</v>
      </c>
      <c r="AU178" s="85">
        <f>IF(AU36="x",'3 - Projects'!H24,0)+IF(AU37="x",'3 - Projects'!H25)+IF(AU38="x",'3 - Projects'!H26)+IF(AU39="x",'3 - Projects'!H27)+IF(AU40="x",'3 - Projects'!H28)</f>
        <v>0</v>
      </c>
      <c r="AV178" s="85">
        <f>IF(AV36="x",'3 - Projects'!H24,0)+IF(AV37="x",'3 - Projects'!H25)+IF(AV38="x",'3 - Projects'!H26)+IF(AV39="x",'3 - Projects'!H27)+IF(AV40="x",'3 - Projects'!H28)</f>
        <v>0</v>
      </c>
      <c r="AW178" s="85">
        <f>IF(AW36="x",'3 - Projects'!H24,0)+IF(AW37="x",'3 - Projects'!H25)+IF(AW38="x",'3 - Projects'!H26)+IF(AW39="x",'3 - Projects'!H27)+IF(AW40="x",'3 - Projects'!H28)</f>
        <v>0</v>
      </c>
      <c r="AX178" s="85">
        <f>IF(AX36="x",'3 - Projects'!H24,0)+IF(AX37="x",'3 - Projects'!H25)+IF(AX38="x",'3 - Projects'!H26)+IF(AX39="x",'3 - Projects'!H27)+IF(AX40="x",'3 - Projects'!H28)</f>
        <v>0</v>
      </c>
      <c r="AY178" s="85">
        <f>IF(AY36="x",'3 - Projects'!H24,0)+IF(AY37="x",'3 - Projects'!H25)+IF(AY38="x",'3 - Projects'!H26)+IF(AY39="x",'3 - Projects'!H27)+IF(AY40="x",'3 - Projects'!H28)</f>
        <v>0</v>
      </c>
      <c r="AZ178" s="85">
        <f>IF(AZ36="x",'3 - Projects'!H24,0)+IF(AZ37="x",'3 - Projects'!H25)+IF(AZ38="x",'3 - Projects'!H26)+IF(AZ39="x",'3 - Projects'!H27)+IF(AZ40="x",'3 - Projects'!H28)</f>
        <v>0</v>
      </c>
      <c r="BA178" s="85">
        <f>IF(BA36="x",'3 - Projects'!H24,0)+IF(BA37="x",'3 - Projects'!H25)+IF(BA38="x",'3 - Projects'!H26)+IF(BA39="x",'3 - Projects'!H27)+IF(BA40="x",'3 - Projects'!H28)</f>
        <v>0</v>
      </c>
      <c r="BB178" s="85">
        <f>IF(BB36="x",'3 - Projects'!H24,0)+IF(BB37="x",'3 - Projects'!H25)+IF(BB38="x",'3 - Projects'!H26)+IF(BB39="x",'3 - Projects'!H27)+IF(BB40="x",'3 - Projects'!H28)</f>
        <v>0</v>
      </c>
      <c r="BC178" s="85">
        <f>IF(BC36="x",'3 - Projects'!H24,0)+IF(BC37="x",'3 - Projects'!H25)+IF(BC38="x",'3 - Projects'!H26)+IF(BC39="x",'3 - Projects'!H27)+IF(BC40="x",'3 - Projects'!H28)</f>
        <v>0</v>
      </c>
      <c r="BD178" s="85">
        <f>IF(BD36="x",'3 - Projects'!H24,0)+IF(BD37="x",'3 - Projects'!H25)+IF(BD38="x",'3 - Projects'!H26)+IF(BD39="x",'3 - Projects'!H27)+IF(BD40="x",'3 - Projects'!H28)</f>
        <v>0</v>
      </c>
      <c r="BE178" s="85">
        <f>IF(BE36="x",'3 - Projects'!H24,0)+IF(BE37="x",'3 - Projects'!H25)+IF(BE38="x",'3 - Projects'!H26)+IF(BE39="x",'3 - Projects'!H27)+IF(BE40="x",'3 - Projects'!H28)</f>
        <v>0</v>
      </c>
      <c r="BF178" s="85">
        <f>IF(BF36="x",'3 - Projects'!H24,0)+IF(BF37="x",'3 - Projects'!H25)+IF(BF38="x",'3 - Projects'!H26)+IF(BF39="x",'3 - Projects'!H27)+IF(BF40="x",'3 - Projects'!H28)</f>
        <v>0</v>
      </c>
      <c r="BG178" s="85">
        <f>IF(BG36="x",'3 - Projects'!H24,0)+IF(BG37="x",'3 - Projects'!H25)+IF(BG38="x",'3 - Projects'!H26)+IF(BG39="x",'3 - Projects'!H27)+IF(BG40="x",'3 - Projects'!H28)</f>
        <v>0</v>
      </c>
      <c r="BH178" s="86">
        <f>IF(BH36="x",'3 - Projects'!H24,0)+IF(BH37="x",'3 - Projects'!H25)+IF(BH38="x",'3 - Projects'!H26)+IF(BH39="x",'3 - Projects'!H27)+IF(BH40="x",'3 - Projects'!H28)</f>
        <v>0</v>
      </c>
    </row>
    <row r="179" spans="1:60">
      <c r="A179" s="84"/>
      <c r="B179" s="85" t="str">
        <f>IF(Resource3_Name&lt;&gt;"",Resource3_Name&amp;"(s)","")</f>
        <v/>
      </c>
      <c r="C179" s="85"/>
      <c r="D179" s="85"/>
      <c r="E179" s="85"/>
      <c r="F179" s="85"/>
      <c r="G179" s="85"/>
      <c r="H179" s="85"/>
      <c r="I179" s="84">
        <f>IF(I36="x",'3 - Projects'!I24,0)+IF(I37="x",'3 - Projects'!I25)+IF(I38="x",'3 - Projects'!I26)+IF(I39="x",'3 - Projects'!I27)+IF(I40="x",'3 - Projects'!I28)</f>
        <v>0</v>
      </c>
      <c r="J179" s="85">
        <f>IF(J36="x",'3 - Projects'!I24,0)+IF(J37="x",'3 - Projects'!I25)+IF(J38="x",'3 - Projects'!I26)+IF(J39="x",'3 - Projects'!I27)+IF(J40="x",'3 - Projects'!I28)</f>
        <v>0</v>
      </c>
      <c r="K179" s="85">
        <f>IF(K36="x",'3 - Projects'!I24,0)+IF(K37="x",'3 - Projects'!I25)+IF(K38="x",'3 - Projects'!I26)+IF(K39="x",'3 - Projects'!I27)+IF(K40="x",'3 - Projects'!I28)</f>
        <v>0</v>
      </c>
      <c r="L179" s="85">
        <f>IF(L36="x",'3 - Projects'!I24,0)+IF(L37="x",'3 - Projects'!I25)+IF(L38="x",'3 - Projects'!I26)+IF(L39="x",'3 - Projects'!I27)+IF(L40="x",'3 - Projects'!I28)</f>
        <v>0</v>
      </c>
      <c r="M179" s="85">
        <f>IF(M36="x",'3 - Projects'!I24,0)+IF(M37="x",'3 - Projects'!I25)+IF(M38="x",'3 - Projects'!I26)+IF(M39="x",'3 - Projects'!I27)+IF(M40="x",'3 - Projects'!I28)</f>
        <v>0</v>
      </c>
      <c r="N179" s="85">
        <f>IF(N36="x",'3 - Projects'!I24,0)+IF(N37="x",'3 - Projects'!I25)+IF(N38="x",'3 - Projects'!I26)+IF(N39="x",'3 - Projects'!I27)+IF(N40="x",'3 - Projects'!I28)</f>
        <v>0</v>
      </c>
      <c r="O179" s="85">
        <f>IF(O36="x",'3 - Projects'!I24,0)+IF(O37="x",'3 - Projects'!I25)+IF(O38="x",'3 - Projects'!I26)+IF(O39="x",'3 - Projects'!I27)+IF(O40="x",'3 - Projects'!I28)</f>
        <v>0</v>
      </c>
      <c r="P179" s="85">
        <f>IF(P36="x",'3 - Projects'!I24,0)+IF(P37="x",'3 - Projects'!I25)+IF(P38="x",'3 - Projects'!I26)+IF(P39="x",'3 - Projects'!I27)+IF(P40="x",'3 - Projects'!I28)</f>
        <v>0</v>
      </c>
      <c r="Q179" s="85">
        <f>IF(Q36="x",'3 - Projects'!I24,0)+IF(Q37="x",'3 - Projects'!I25)+IF(Q38="x",'3 - Projects'!I26)+IF(Q39="x",'3 - Projects'!I27)+IF(Q40="x",'3 - Projects'!I28)</f>
        <v>0</v>
      </c>
      <c r="R179" s="85">
        <f>IF(R36="x",'3 - Projects'!I24,0)+IF(R37="x",'3 - Projects'!I25)+IF(R38="x",'3 - Projects'!I26)+IF(R39="x",'3 - Projects'!I27)+IF(R40="x",'3 - Projects'!I28)</f>
        <v>0</v>
      </c>
      <c r="S179" s="85">
        <f>IF(S36="x",'3 - Projects'!I24,0)+IF(S37="x",'3 - Projects'!I25)+IF(S38="x",'3 - Projects'!I26)+IF(S39="x",'3 - Projects'!I27)+IF(S40="x",'3 - Projects'!I28)</f>
        <v>0</v>
      </c>
      <c r="T179" s="85">
        <f>IF(T36="x",'3 - Projects'!I24,0)+IF(T37="x",'3 - Projects'!I25)+IF(T38="x",'3 - Projects'!I26)+IF(T39="x",'3 - Projects'!I27)+IF(T40="x",'3 - Projects'!I28)</f>
        <v>0</v>
      </c>
      <c r="U179" s="85">
        <f>IF(U36="x",'3 - Projects'!I24,0)+IF(U37="x",'3 - Projects'!I25)+IF(U38="x",'3 - Projects'!I26)+IF(U39="x",'3 - Projects'!I27)+IF(U40="x",'3 - Projects'!I28)</f>
        <v>0</v>
      </c>
      <c r="V179" s="85">
        <f>IF(V36="x",'3 - Projects'!I24,0)+IF(V37="x",'3 - Projects'!I25)+IF(V38="x",'3 - Projects'!I26)+IF(V39="x",'3 - Projects'!I27)+IF(V40="x",'3 - Projects'!I28)</f>
        <v>0</v>
      </c>
      <c r="W179" s="85">
        <f>IF(W36="x",'3 - Projects'!I24,0)+IF(W37="x",'3 - Projects'!I25)+IF(W38="x",'3 - Projects'!I26)+IF(W39="x",'3 - Projects'!I27)+IF(W40="x",'3 - Projects'!I28)</f>
        <v>0</v>
      </c>
      <c r="X179" s="85">
        <f>IF(X36="x",'3 - Projects'!I24,0)+IF(X37="x",'3 - Projects'!I25)+IF(X38="x",'3 - Projects'!I26)+IF(X39="x",'3 - Projects'!I27)+IF(X40="x",'3 - Projects'!I28)</f>
        <v>0</v>
      </c>
      <c r="Y179" s="85">
        <f>IF(Y36="x",'3 - Projects'!I24,0)+IF(Y37="x",'3 - Projects'!I25)+IF(Y38="x",'3 - Projects'!I26)+IF(Y39="x",'3 - Projects'!I27)+IF(Y40="x",'3 - Projects'!I28)</f>
        <v>0</v>
      </c>
      <c r="Z179" s="85">
        <f>IF(Z36="x",'3 - Projects'!I24,0)+IF(Z37="x",'3 - Projects'!I25)+IF(Z38="x",'3 - Projects'!I26)+IF(Z39="x",'3 - Projects'!I27)+IF(Z40="x",'3 - Projects'!I28)</f>
        <v>0</v>
      </c>
      <c r="AA179" s="85">
        <f>IF(AA36="x",'3 - Projects'!I24,0)+IF(AA37="x",'3 - Projects'!I25)+IF(AA38="x",'3 - Projects'!I26)+IF(AA39="x",'3 - Projects'!I27)+IF(AA40="x",'3 - Projects'!I28)</f>
        <v>0</v>
      </c>
      <c r="AB179" s="85">
        <f>IF(AB36="x",'3 - Projects'!I24,0)+IF(AB37="x",'3 - Projects'!I25)+IF(AB38="x",'3 - Projects'!I26)+IF(AB39="x",'3 - Projects'!I27)+IF(AB40="x",'3 - Projects'!I28)</f>
        <v>0</v>
      </c>
      <c r="AC179" s="85">
        <f>IF(AC36="x",'3 - Projects'!I24,0)+IF(AC37="x",'3 - Projects'!I25)+IF(AC38="x",'3 - Projects'!I26)+IF(AC39="x",'3 - Projects'!I27)+IF(AC40="x",'3 - Projects'!I28)</f>
        <v>0</v>
      </c>
      <c r="AD179" s="85">
        <f>IF(AD36="x",'3 - Projects'!I24,0)+IF(AD37="x",'3 - Projects'!I25)+IF(AD38="x",'3 - Projects'!I26)+IF(AD39="x",'3 - Projects'!I27)+IF(AD40="x",'3 - Projects'!I28)</f>
        <v>0</v>
      </c>
      <c r="AE179" s="85">
        <f>IF(AE36="x",'3 - Projects'!I24,0)+IF(AE37="x",'3 - Projects'!I25)+IF(AE38="x",'3 - Projects'!I26)+IF(AE39="x",'3 - Projects'!I27)+IF(AE40="x",'3 - Projects'!I28)</f>
        <v>0</v>
      </c>
      <c r="AF179" s="85">
        <f>IF(AF36="x",'3 - Projects'!I24,0)+IF(AF37="x",'3 - Projects'!I25)+IF(AF38="x",'3 - Projects'!I26)+IF(AF39="x",'3 - Projects'!I27)+IF(AF40="x",'3 - Projects'!I28)</f>
        <v>0</v>
      </c>
      <c r="AG179" s="85">
        <f>IF(AG36="x",'3 - Projects'!I24,0)+IF(AG37="x",'3 - Projects'!I25)+IF(AG38="x",'3 - Projects'!I26)+IF(AG39="x",'3 - Projects'!I27)+IF(AG40="x",'3 - Projects'!I28)</f>
        <v>0</v>
      </c>
      <c r="AH179" s="85">
        <f>IF(AH36="x",'3 - Projects'!I24,0)+IF(AH37="x",'3 - Projects'!I25)+IF(AH38="x",'3 - Projects'!I26)+IF(AH39="x",'3 - Projects'!I27)+IF(AH40="x",'3 - Projects'!I28)</f>
        <v>0</v>
      </c>
      <c r="AI179" s="85">
        <f>IF(AI36="x",'3 - Projects'!I24,0)+IF(AI37="x",'3 - Projects'!I25)+IF(AI38="x",'3 - Projects'!I26)+IF(AI39="x",'3 - Projects'!I27)+IF(AI40="x",'3 - Projects'!I28)</f>
        <v>0</v>
      </c>
      <c r="AJ179" s="85">
        <f>IF(AJ36="x",'3 - Projects'!I24,0)+IF(AJ37="x",'3 - Projects'!I25)+IF(AJ38="x",'3 - Projects'!I26)+IF(AJ39="x",'3 - Projects'!I27)+IF(AJ40="x",'3 - Projects'!I28)</f>
        <v>0</v>
      </c>
      <c r="AK179" s="85">
        <f>IF(AK36="x",'3 - Projects'!I24,0)+IF(AK37="x",'3 - Projects'!I25)+IF(AK38="x",'3 - Projects'!I26)+IF(AK39="x",'3 - Projects'!I27)+IF(AK40="x",'3 - Projects'!I28)</f>
        <v>0</v>
      </c>
      <c r="AL179" s="85">
        <f>IF(AL36="x",'3 - Projects'!I24,0)+IF(AL37="x",'3 - Projects'!I25)+IF(AL38="x",'3 - Projects'!I26)+IF(AL39="x",'3 - Projects'!I27)+IF(AL40="x",'3 - Projects'!I28)</f>
        <v>0</v>
      </c>
      <c r="AM179" s="85">
        <f>IF(AM36="x",'3 - Projects'!I24,0)+IF(AM37="x",'3 - Projects'!I25)+IF(AM38="x",'3 - Projects'!I26)+IF(AM39="x",'3 - Projects'!I27)+IF(AM40="x",'3 - Projects'!I28)</f>
        <v>0</v>
      </c>
      <c r="AN179" s="85">
        <f>IF(AN36="x",'3 - Projects'!I24,0)+IF(AN37="x",'3 - Projects'!I25)+IF(AN38="x",'3 - Projects'!I26)+IF(AN39="x",'3 - Projects'!I27)+IF(AN40="x",'3 - Projects'!I28)</f>
        <v>0</v>
      </c>
      <c r="AO179" s="85">
        <f>IF(AO36="x",'3 - Projects'!I24,0)+IF(AO37="x",'3 - Projects'!I25)+IF(AO38="x",'3 - Projects'!I26)+IF(AO39="x",'3 - Projects'!I27)+IF(AO40="x",'3 - Projects'!I28)</f>
        <v>0</v>
      </c>
      <c r="AP179" s="85">
        <f>IF(AP36="x",'3 - Projects'!I24,0)+IF(AP37="x",'3 - Projects'!I25)+IF(AP38="x",'3 - Projects'!I26)+IF(AP39="x",'3 - Projects'!I27)+IF(AP40="x",'3 - Projects'!I28)</f>
        <v>0</v>
      </c>
      <c r="AQ179" s="85">
        <f>IF(AQ36="x",'3 - Projects'!I24,0)+IF(AQ37="x",'3 - Projects'!I25)+IF(AQ38="x",'3 - Projects'!I26)+IF(AQ39="x",'3 - Projects'!I27)+IF(AQ40="x",'3 - Projects'!I28)</f>
        <v>0</v>
      </c>
      <c r="AR179" s="85">
        <f>IF(AR36="x",'3 - Projects'!I24,0)+IF(AR37="x",'3 - Projects'!I25)+IF(AR38="x",'3 - Projects'!I26)+IF(AR39="x",'3 - Projects'!I27)+IF(AR40="x",'3 - Projects'!I28)</f>
        <v>0</v>
      </c>
      <c r="AS179" s="85">
        <f>IF(AS36="x",'3 - Projects'!I24,0)+IF(AS37="x",'3 - Projects'!I25)+IF(AS38="x",'3 - Projects'!I26)+IF(AS39="x",'3 - Projects'!I27)+IF(AS40="x",'3 - Projects'!I28)</f>
        <v>0</v>
      </c>
      <c r="AT179" s="85">
        <f>IF(AT36="x",'3 - Projects'!I24,0)+IF(AT37="x",'3 - Projects'!I25)+IF(AT38="x",'3 - Projects'!I26)+IF(AT39="x",'3 - Projects'!I27)+IF(AT40="x",'3 - Projects'!I28)</f>
        <v>0</v>
      </c>
      <c r="AU179" s="85">
        <f>IF(AU36="x",'3 - Projects'!I24,0)+IF(AU37="x",'3 - Projects'!I25)+IF(AU38="x",'3 - Projects'!I26)+IF(AU39="x",'3 - Projects'!I27)+IF(AU40="x",'3 - Projects'!I28)</f>
        <v>0</v>
      </c>
      <c r="AV179" s="85">
        <f>IF(AV36="x",'3 - Projects'!I24,0)+IF(AV37="x",'3 - Projects'!I25)+IF(AV38="x",'3 - Projects'!I26)+IF(AV39="x",'3 - Projects'!I27)+IF(AV40="x",'3 - Projects'!I28)</f>
        <v>0</v>
      </c>
      <c r="AW179" s="85">
        <f>IF(AW36="x",'3 - Projects'!I24,0)+IF(AW37="x",'3 - Projects'!I25)+IF(AW38="x",'3 - Projects'!I26)+IF(AW39="x",'3 - Projects'!I27)+IF(AW40="x",'3 - Projects'!I28)</f>
        <v>0</v>
      </c>
      <c r="AX179" s="85">
        <f>IF(AX36="x",'3 - Projects'!I24,0)+IF(AX37="x",'3 - Projects'!I25)+IF(AX38="x",'3 - Projects'!I26)+IF(AX39="x",'3 - Projects'!I27)+IF(AX40="x",'3 - Projects'!I28)</f>
        <v>0</v>
      </c>
      <c r="AY179" s="85">
        <f>IF(AY36="x",'3 - Projects'!I24,0)+IF(AY37="x",'3 - Projects'!I25)+IF(AY38="x",'3 - Projects'!I26)+IF(AY39="x",'3 - Projects'!I27)+IF(AY40="x",'3 - Projects'!I28)</f>
        <v>0</v>
      </c>
      <c r="AZ179" s="85">
        <f>IF(AZ36="x",'3 - Projects'!I24,0)+IF(AZ37="x",'3 - Projects'!I25)+IF(AZ38="x",'3 - Projects'!I26)+IF(AZ39="x",'3 - Projects'!I27)+IF(AZ40="x",'3 - Projects'!I28)</f>
        <v>0</v>
      </c>
      <c r="BA179" s="85">
        <f>IF(BA36="x",'3 - Projects'!I24,0)+IF(BA37="x",'3 - Projects'!I25)+IF(BA38="x",'3 - Projects'!I26)+IF(BA39="x",'3 - Projects'!I27)+IF(BA40="x",'3 - Projects'!I28)</f>
        <v>0</v>
      </c>
      <c r="BB179" s="85">
        <f>IF(BB36="x",'3 - Projects'!I24,0)+IF(BB37="x",'3 - Projects'!I25)+IF(BB38="x",'3 - Projects'!I26)+IF(BB39="x",'3 - Projects'!I27)+IF(BB40="x",'3 - Projects'!I28)</f>
        <v>0</v>
      </c>
      <c r="BC179" s="85">
        <f>IF(BC36="x",'3 - Projects'!I24,0)+IF(BC37="x",'3 - Projects'!I25)+IF(BC38="x",'3 - Projects'!I26)+IF(BC39="x",'3 - Projects'!I27)+IF(BC40="x",'3 - Projects'!I28)</f>
        <v>0</v>
      </c>
      <c r="BD179" s="85">
        <f>IF(BD36="x",'3 - Projects'!I24,0)+IF(BD37="x",'3 - Projects'!I25)+IF(BD38="x",'3 - Projects'!I26)+IF(BD39="x",'3 - Projects'!I27)+IF(BD40="x",'3 - Projects'!I28)</f>
        <v>0</v>
      </c>
      <c r="BE179" s="85">
        <f>IF(BE36="x",'3 - Projects'!I24,0)+IF(BE37="x",'3 - Projects'!I25)+IF(BE38="x",'3 - Projects'!I26)+IF(BE39="x",'3 - Projects'!I27)+IF(BE40="x",'3 - Projects'!I28)</f>
        <v>0</v>
      </c>
      <c r="BF179" s="85">
        <f>IF(BF36="x",'3 - Projects'!I24,0)+IF(BF37="x",'3 - Projects'!I25)+IF(BF38="x",'3 - Projects'!I26)+IF(BF39="x",'3 - Projects'!I27)+IF(BF40="x",'3 - Projects'!I28)</f>
        <v>0</v>
      </c>
      <c r="BG179" s="85">
        <f>IF(BG36="x",'3 - Projects'!I24,0)+IF(BG37="x",'3 - Projects'!I25)+IF(BG38="x",'3 - Projects'!I26)+IF(BG39="x",'3 - Projects'!I27)+IF(BG40="x",'3 - Projects'!I28)</f>
        <v>0</v>
      </c>
      <c r="BH179" s="86">
        <f>IF(BH36="x",'3 - Projects'!I24,0)+IF(BH37="x",'3 - Projects'!I25)+IF(BH38="x",'3 - Projects'!I26)+IF(BH39="x",'3 - Projects'!I27)+IF(BH40="x",'3 - Projects'!I28)</f>
        <v>0</v>
      </c>
    </row>
    <row r="180" spans="1:60">
      <c r="A180" s="84"/>
      <c r="B180" s="85" t="str">
        <f>IF(Resource4_Name&lt;&gt;"",Resource4_Name&amp;"(s)","")</f>
        <v/>
      </c>
      <c r="C180" s="85"/>
      <c r="D180" s="85"/>
      <c r="E180" s="85"/>
      <c r="F180" s="85"/>
      <c r="G180" s="85"/>
      <c r="H180" s="85"/>
      <c r="I180" s="84">
        <f>IF(I36="x",'3 - Projects'!J24,0)+IF(I37="x",'3 - Projects'!J25)+IF(I38="x",'3 - Projects'!J26)+IF(I39="x",'3 - Projects'!J27)+IF(I40="x",'3 - Projects'!J28)</f>
        <v>0</v>
      </c>
      <c r="J180" s="85">
        <f>IF(J36="x",'3 - Projects'!J24,0)+IF(J37="x",'3 - Projects'!J25)+IF(J38="x",'3 - Projects'!J26)+IF(J39="x",'3 - Projects'!J27)+IF(J40="x",'3 - Projects'!J28)</f>
        <v>0</v>
      </c>
      <c r="K180" s="85">
        <f>IF(K36="x",'3 - Projects'!J24,0)+IF(K37="x",'3 - Projects'!J25)+IF(K38="x",'3 - Projects'!J26)+IF(K39="x",'3 - Projects'!J27)+IF(K40="x",'3 - Projects'!J28)</f>
        <v>0</v>
      </c>
      <c r="L180" s="85">
        <f>IF(L36="x",'3 - Projects'!J24,0)+IF(L37="x",'3 - Projects'!J25)+IF(L38="x",'3 - Projects'!J26)+IF(L39="x",'3 - Projects'!J27)+IF(L40="x",'3 - Projects'!J28)</f>
        <v>0</v>
      </c>
      <c r="M180" s="85">
        <f>IF(M36="x",'3 - Projects'!J24,0)+IF(M37="x",'3 - Projects'!J25)+IF(M38="x",'3 - Projects'!J26)+IF(M39="x",'3 - Projects'!J27)+IF(M40="x",'3 - Projects'!J28)</f>
        <v>0</v>
      </c>
      <c r="N180" s="85">
        <f>IF(N36="x",'3 - Projects'!J24,0)+IF(N37="x",'3 - Projects'!J25)+IF(N38="x",'3 - Projects'!J26)+IF(N39="x",'3 - Projects'!J27)+IF(N40="x",'3 - Projects'!J28)</f>
        <v>0</v>
      </c>
      <c r="O180" s="85">
        <f>IF(O36="x",'3 - Projects'!J24,0)+IF(O37="x",'3 - Projects'!J25)+IF(O38="x",'3 - Projects'!J26)+IF(O39="x",'3 - Projects'!J27)+IF(O40="x",'3 - Projects'!J28)</f>
        <v>0</v>
      </c>
      <c r="P180" s="85">
        <f>IF(P36="x",'3 - Projects'!J24,0)+IF(P37="x",'3 - Projects'!J25)+IF(P38="x",'3 - Projects'!J26)+IF(P39="x",'3 - Projects'!J27)+IF(P40="x",'3 - Projects'!J28)</f>
        <v>0</v>
      </c>
      <c r="Q180" s="85">
        <f>IF(Q36="x",'3 - Projects'!J24,0)+IF(Q37="x",'3 - Projects'!J25)+IF(Q38="x",'3 - Projects'!J26)+IF(Q39="x",'3 - Projects'!J27)+IF(Q40="x",'3 - Projects'!J28)</f>
        <v>0</v>
      </c>
      <c r="R180" s="85">
        <f>IF(R36="x",'3 - Projects'!J24,0)+IF(R37="x",'3 - Projects'!J25)+IF(R38="x",'3 - Projects'!J26)+IF(R39="x",'3 - Projects'!J27)+IF(R40="x",'3 - Projects'!J28)</f>
        <v>0</v>
      </c>
      <c r="S180" s="85">
        <f>IF(S36="x",'3 - Projects'!J24,0)+IF(S37="x",'3 - Projects'!J25)+IF(S38="x",'3 - Projects'!J26)+IF(S39="x",'3 - Projects'!J27)+IF(S40="x",'3 - Projects'!J28)</f>
        <v>0</v>
      </c>
      <c r="T180" s="85">
        <f>IF(T36="x",'3 - Projects'!J24,0)+IF(T37="x",'3 - Projects'!J25)+IF(T38="x",'3 - Projects'!J26)+IF(T39="x",'3 - Projects'!J27)+IF(T40="x",'3 - Projects'!J28)</f>
        <v>0</v>
      </c>
      <c r="U180" s="85">
        <f>IF(U36="x",'3 - Projects'!J24,0)+IF(U37="x",'3 - Projects'!J25)+IF(U38="x",'3 - Projects'!J26)+IF(U39="x",'3 - Projects'!J27)+IF(U40="x",'3 - Projects'!J28)</f>
        <v>0</v>
      </c>
      <c r="V180" s="85">
        <f>IF(V36="x",'3 - Projects'!J24,0)+IF(V37="x",'3 - Projects'!J25)+IF(V38="x",'3 - Projects'!J26)+IF(V39="x",'3 - Projects'!J27)+IF(V40="x",'3 - Projects'!J28)</f>
        <v>0</v>
      </c>
      <c r="W180" s="85">
        <f>IF(W36="x",'3 - Projects'!J24,0)+IF(W37="x",'3 - Projects'!J25)+IF(W38="x",'3 - Projects'!J26)+IF(W39="x",'3 - Projects'!J27)+IF(W40="x",'3 - Projects'!J28)</f>
        <v>0</v>
      </c>
      <c r="X180" s="85">
        <f>IF(X36="x",'3 - Projects'!J24,0)+IF(X37="x",'3 - Projects'!J25)+IF(X38="x",'3 - Projects'!J26)+IF(X39="x",'3 - Projects'!J27)+IF(X40="x",'3 - Projects'!J28)</f>
        <v>0</v>
      </c>
      <c r="Y180" s="85">
        <f>IF(Y36="x",'3 - Projects'!J24,0)+IF(Y37="x",'3 - Projects'!J25)+IF(Y38="x",'3 - Projects'!J26)+IF(Y39="x",'3 - Projects'!J27)+IF(Y40="x",'3 - Projects'!J28)</f>
        <v>0</v>
      </c>
      <c r="Z180" s="85">
        <f>IF(Z36="x",'3 - Projects'!J24,0)+IF(Z37="x",'3 - Projects'!J25)+IF(Z38="x",'3 - Projects'!J26)+IF(Z39="x",'3 - Projects'!J27)+IF(Z40="x",'3 - Projects'!J28)</f>
        <v>0</v>
      </c>
      <c r="AA180" s="85">
        <f>IF(AA36="x",'3 - Projects'!J24,0)+IF(AA37="x",'3 - Projects'!J25)+IF(AA38="x",'3 - Projects'!J26)+IF(AA39="x",'3 - Projects'!J27)+IF(AA40="x",'3 - Projects'!J28)</f>
        <v>0</v>
      </c>
      <c r="AB180" s="85">
        <f>IF(AB36="x",'3 - Projects'!J24,0)+IF(AB37="x",'3 - Projects'!J25)+IF(AB38="x",'3 - Projects'!J26)+IF(AB39="x",'3 - Projects'!J27)+IF(AB40="x",'3 - Projects'!J28)</f>
        <v>0</v>
      </c>
      <c r="AC180" s="85">
        <f>IF(AC36="x",'3 - Projects'!J24,0)+IF(AC37="x",'3 - Projects'!J25)+IF(AC38="x",'3 - Projects'!J26)+IF(AC39="x",'3 - Projects'!J27)+IF(AC40="x",'3 - Projects'!J28)</f>
        <v>0</v>
      </c>
      <c r="AD180" s="85">
        <f>IF(AD36="x",'3 - Projects'!J24,0)+IF(AD37="x",'3 - Projects'!J25)+IF(AD38="x",'3 - Projects'!J26)+IF(AD39="x",'3 - Projects'!J27)+IF(AD40="x",'3 - Projects'!J28)</f>
        <v>0</v>
      </c>
      <c r="AE180" s="85">
        <f>IF(AE36="x",'3 - Projects'!J24,0)+IF(AE37="x",'3 - Projects'!J25)+IF(AE38="x",'3 - Projects'!J26)+IF(AE39="x",'3 - Projects'!J27)+IF(AE40="x",'3 - Projects'!J28)</f>
        <v>0</v>
      </c>
      <c r="AF180" s="85">
        <f>IF(AF36="x",'3 - Projects'!J24,0)+IF(AF37="x",'3 - Projects'!J25)+IF(AF38="x",'3 - Projects'!J26)+IF(AF39="x",'3 - Projects'!J27)+IF(AF40="x",'3 - Projects'!J28)</f>
        <v>0</v>
      </c>
      <c r="AG180" s="85">
        <f>IF(AG36="x",'3 - Projects'!J24,0)+IF(AG37="x",'3 - Projects'!J25)+IF(AG38="x",'3 - Projects'!J26)+IF(AG39="x",'3 - Projects'!J27)+IF(AG40="x",'3 - Projects'!J28)</f>
        <v>0</v>
      </c>
      <c r="AH180" s="85">
        <f>IF(AH36="x",'3 - Projects'!J24,0)+IF(AH37="x",'3 - Projects'!J25)+IF(AH38="x",'3 - Projects'!J26)+IF(AH39="x",'3 - Projects'!J27)+IF(AH40="x",'3 - Projects'!J28)</f>
        <v>0</v>
      </c>
      <c r="AI180" s="85">
        <f>IF(AI36="x",'3 - Projects'!J24,0)+IF(AI37="x",'3 - Projects'!J25)+IF(AI38="x",'3 - Projects'!J26)+IF(AI39="x",'3 - Projects'!J27)+IF(AI40="x",'3 - Projects'!J28)</f>
        <v>0</v>
      </c>
      <c r="AJ180" s="85">
        <f>IF(AJ36="x",'3 - Projects'!J24,0)+IF(AJ37="x",'3 - Projects'!J25)+IF(AJ38="x",'3 - Projects'!J26)+IF(AJ39="x",'3 - Projects'!J27)+IF(AJ40="x",'3 - Projects'!J28)</f>
        <v>0</v>
      </c>
      <c r="AK180" s="85">
        <f>IF(AK36="x",'3 - Projects'!J24,0)+IF(AK37="x",'3 - Projects'!J25)+IF(AK38="x",'3 - Projects'!J26)+IF(AK39="x",'3 - Projects'!J27)+IF(AK40="x",'3 - Projects'!J28)</f>
        <v>0</v>
      </c>
      <c r="AL180" s="85">
        <f>IF(AL36="x",'3 - Projects'!J24,0)+IF(AL37="x",'3 - Projects'!J25)+IF(AL38="x",'3 - Projects'!J26)+IF(AL39="x",'3 - Projects'!J27)+IF(AL40="x",'3 - Projects'!J28)</f>
        <v>0</v>
      </c>
      <c r="AM180" s="85">
        <f>IF(AM36="x",'3 - Projects'!J24,0)+IF(AM37="x",'3 - Projects'!J25)+IF(AM38="x",'3 - Projects'!J26)+IF(AM39="x",'3 - Projects'!J27)+IF(AM40="x",'3 - Projects'!J28)</f>
        <v>0</v>
      </c>
      <c r="AN180" s="85">
        <f>IF(AN36="x",'3 - Projects'!J24,0)+IF(AN37="x",'3 - Projects'!J25)+IF(AN38="x",'3 - Projects'!J26)+IF(AN39="x",'3 - Projects'!J27)+IF(AN40="x",'3 - Projects'!J28)</f>
        <v>0</v>
      </c>
      <c r="AO180" s="85">
        <f>IF(AO36="x",'3 - Projects'!J24,0)+IF(AO37="x",'3 - Projects'!J25)+IF(AO38="x",'3 - Projects'!J26)+IF(AO39="x",'3 - Projects'!J27)+IF(AO40="x",'3 - Projects'!J28)</f>
        <v>0</v>
      </c>
      <c r="AP180" s="85">
        <f>IF(AP36="x",'3 - Projects'!J24,0)+IF(AP37="x",'3 - Projects'!J25)+IF(AP38="x",'3 - Projects'!J26)+IF(AP39="x",'3 - Projects'!J27)+IF(AP40="x",'3 - Projects'!J28)</f>
        <v>0</v>
      </c>
      <c r="AQ180" s="85">
        <f>IF(AQ36="x",'3 - Projects'!J24,0)+IF(AQ37="x",'3 - Projects'!J25)+IF(AQ38="x",'3 - Projects'!J26)+IF(AQ39="x",'3 - Projects'!J27)+IF(AQ40="x",'3 - Projects'!J28)</f>
        <v>0</v>
      </c>
      <c r="AR180" s="85">
        <f>IF(AR36="x",'3 - Projects'!J24,0)+IF(AR37="x",'3 - Projects'!J25)+IF(AR38="x",'3 - Projects'!J26)+IF(AR39="x",'3 - Projects'!J27)+IF(AR40="x",'3 - Projects'!J28)</f>
        <v>0</v>
      </c>
      <c r="AS180" s="85">
        <f>IF(AS36="x",'3 - Projects'!J24,0)+IF(AS37="x",'3 - Projects'!J25)+IF(AS38="x",'3 - Projects'!J26)+IF(AS39="x",'3 - Projects'!J27)+IF(AS40="x",'3 - Projects'!J28)</f>
        <v>0</v>
      </c>
      <c r="AT180" s="85">
        <f>IF(AT36="x",'3 - Projects'!J24,0)+IF(AT37="x",'3 - Projects'!J25)+IF(AT38="x",'3 - Projects'!J26)+IF(AT39="x",'3 - Projects'!J27)+IF(AT40="x",'3 - Projects'!J28)</f>
        <v>0</v>
      </c>
      <c r="AU180" s="85">
        <f>IF(AU36="x",'3 - Projects'!J24,0)+IF(AU37="x",'3 - Projects'!J25)+IF(AU38="x",'3 - Projects'!J26)+IF(AU39="x",'3 - Projects'!J27)+IF(AU40="x",'3 - Projects'!J28)</f>
        <v>0</v>
      </c>
      <c r="AV180" s="85">
        <f>IF(AV36="x",'3 - Projects'!J24,0)+IF(AV37="x",'3 - Projects'!J25)+IF(AV38="x",'3 - Projects'!J26)+IF(AV39="x",'3 - Projects'!J27)+IF(AV40="x",'3 - Projects'!J28)</f>
        <v>0</v>
      </c>
      <c r="AW180" s="85">
        <f>IF(AW36="x",'3 - Projects'!J24,0)+IF(AW37="x",'3 - Projects'!J25)+IF(AW38="x",'3 - Projects'!J26)+IF(AW39="x",'3 - Projects'!J27)+IF(AW40="x",'3 - Projects'!J28)</f>
        <v>0</v>
      </c>
      <c r="AX180" s="85">
        <f>IF(AX36="x",'3 - Projects'!J24,0)+IF(AX37="x",'3 - Projects'!J25)+IF(AX38="x",'3 - Projects'!J26)+IF(AX39="x",'3 - Projects'!J27)+IF(AX40="x",'3 - Projects'!J28)</f>
        <v>0</v>
      </c>
      <c r="AY180" s="85">
        <f>IF(AY36="x",'3 - Projects'!J24,0)+IF(AY37="x",'3 - Projects'!J25)+IF(AY38="x",'3 - Projects'!J26)+IF(AY39="x",'3 - Projects'!J27)+IF(AY40="x",'3 - Projects'!J28)</f>
        <v>0</v>
      </c>
      <c r="AZ180" s="85">
        <f>IF(AZ36="x",'3 - Projects'!J24,0)+IF(AZ37="x",'3 - Projects'!J25)+IF(AZ38="x",'3 - Projects'!J26)+IF(AZ39="x",'3 - Projects'!J27)+IF(AZ40="x",'3 - Projects'!J28)</f>
        <v>0</v>
      </c>
      <c r="BA180" s="85">
        <f>IF(BA36="x",'3 - Projects'!J24,0)+IF(BA37="x",'3 - Projects'!J25)+IF(BA38="x",'3 - Projects'!J26)+IF(BA39="x",'3 - Projects'!J27)+IF(BA40="x",'3 - Projects'!J28)</f>
        <v>0</v>
      </c>
      <c r="BB180" s="85">
        <f>IF(BB36="x",'3 - Projects'!J24,0)+IF(BB37="x",'3 - Projects'!J25)+IF(BB38="x",'3 - Projects'!J26)+IF(BB39="x",'3 - Projects'!J27)+IF(BB40="x",'3 - Projects'!J28)</f>
        <v>0</v>
      </c>
      <c r="BC180" s="85">
        <f>IF(BC36="x",'3 - Projects'!J24,0)+IF(BC37="x",'3 - Projects'!J25)+IF(BC38="x",'3 - Projects'!J26)+IF(BC39="x",'3 - Projects'!J27)+IF(BC40="x",'3 - Projects'!J28)</f>
        <v>0</v>
      </c>
      <c r="BD180" s="85">
        <f>IF(BD36="x",'3 - Projects'!J24,0)+IF(BD37="x",'3 - Projects'!J25)+IF(BD38="x",'3 - Projects'!J26)+IF(BD39="x",'3 - Projects'!J27)+IF(BD40="x",'3 - Projects'!J28)</f>
        <v>0</v>
      </c>
      <c r="BE180" s="85">
        <f>IF(BE36="x",'3 - Projects'!J24,0)+IF(BE37="x",'3 - Projects'!J25)+IF(BE38="x",'3 - Projects'!J26)+IF(BE39="x",'3 - Projects'!J27)+IF(BE40="x",'3 - Projects'!J28)</f>
        <v>0</v>
      </c>
      <c r="BF180" s="85">
        <f>IF(BF36="x",'3 - Projects'!J24,0)+IF(BF37="x",'3 - Projects'!J25)+IF(BF38="x",'3 - Projects'!J26)+IF(BF39="x",'3 - Projects'!J27)+IF(BF40="x",'3 - Projects'!J28)</f>
        <v>0</v>
      </c>
      <c r="BG180" s="85">
        <f>IF(BG36="x",'3 - Projects'!J24,0)+IF(BG37="x",'3 - Projects'!J25)+IF(BG38="x",'3 - Projects'!J26)+IF(BG39="x",'3 - Projects'!J27)+IF(BG40="x",'3 - Projects'!J28)</f>
        <v>0</v>
      </c>
      <c r="BH180" s="86">
        <f>IF(BH36="x",'3 - Projects'!J24,0)+IF(BH37="x",'3 - Projects'!J25)+IF(BH38="x",'3 - Projects'!J26)+IF(BH39="x",'3 - Projects'!J27)+IF(BH40="x",'3 - Projects'!J28)</f>
        <v>0</v>
      </c>
    </row>
    <row r="181" spans="1:60">
      <c r="A181" s="84"/>
      <c r="B181" s="85" t="str">
        <f>IF(Resource5_Name&lt;&gt;"",Resource5_Name&amp;"(s)","")</f>
        <v/>
      </c>
      <c r="C181" s="85"/>
      <c r="D181" s="85"/>
      <c r="E181" s="85"/>
      <c r="F181" s="85"/>
      <c r="G181" s="85"/>
      <c r="H181" s="85"/>
      <c r="I181" s="84">
        <f>IF(I36="x",'3 - Projects'!K24,0)+IF(I37="x",'3 - Projects'!K25)+IF(I38="x",'3 - Projects'!K26)+IF(I39="x",'3 - Projects'!K27)+IF(I40="x",'3 - Projects'!K28)</f>
        <v>0</v>
      </c>
      <c r="J181" s="85">
        <f>IF(J36="x",'3 - Projects'!K24,0)+IF(J37="x",'3 - Projects'!K25)+IF(J38="x",'3 - Projects'!K26)+IF(J39="x",'3 - Projects'!K27)+IF(J40="x",'3 - Projects'!K28)</f>
        <v>0</v>
      </c>
      <c r="K181" s="85">
        <f>IF(K36="x",'3 - Projects'!K24,0)+IF(K37="x",'3 - Projects'!K25)+IF(K38="x",'3 - Projects'!K26)+IF(K39="x",'3 - Projects'!K27)+IF(K40="x",'3 - Projects'!K28)</f>
        <v>0</v>
      </c>
      <c r="L181" s="85">
        <f>IF(L36="x",'3 - Projects'!K24,0)+IF(L37="x",'3 - Projects'!K25)+IF(L38="x",'3 - Projects'!K26)+IF(L39="x",'3 - Projects'!K27)+IF(L40="x",'3 - Projects'!K28)</f>
        <v>0</v>
      </c>
      <c r="M181" s="85">
        <f>IF(M36="x",'3 - Projects'!K24,0)+IF(M37="x",'3 - Projects'!K25)+IF(M38="x",'3 - Projects'!K26)+IF(M39="x",'3 - Projects'!K27)+IF(M40="x",'3 - Projects'!K28)</f>
        <v>0</v>
      </c>
      <c r="N181" s="85">
        <f>IF(N36="x",'3 - Projects'!K24,0)+IF(N37="x",'3 - Projects'!K25)+IF(N38="x",'3 - Projects'!K26)+IF(N39="x",'3 - Projects'!K27)+IF(N40="x",'3 - Projects'!K28)</f>
        <v>0</v>
      </c>
      <c r="O181" s="85">
        <f>IF(O36="x",'3 - Projects'!K24,0)+IF(O37="x",'3 - Projects'!K25)+IF(O38="x",'3 - Projects'!K26)+IF(O39="x",'3 - Projects'!K27)+IF(O40="x",'3 - Projects'!K28)</f>
        <v>0</v>
      </c>
      <c r="P181" s="85">
        <f>IF(P36="x",'3 - Projects'!K24,0)+IF(P37="x",'3 - Projects'!K25)+IF(P38="x",'3 - Projects'!K26)+IF(P39="x",'3 - Projects'!K27)+IF(P40="x",'3 - Projects'!K28)</f>
        <v>0</v>
      </c>
      <c r="Q181" s="85">
        <f>IF(Q36="x",'3 - Projects'!K24,0)+IF(Q37="x",'3 - Projects'!K25)+IF(Q38="x",'3 - Projects'!K26)+IF(Q39="x",'3 - Projects'!K27)+IF(Q40="x",'3 - Projects'!K28)</f>
        <v>0</v>
      </c>
      <c r="R181" s="85">
        <f>IF(R36="x",'3 - Projects'!K24,0)+IF(R37="x",'3 - Projects'!K25)+IF(R38="x",'3 - Projects'!K26)+IF(R39="x",'3 - Projects'!K27)+IF(R40="x",'3 - Projects'!K28)</f>
        <v>0</v>
      </c>
      <c r="S181" s="85">
        <f>IF(S36="x",'3 - Projects'!K24,0)+IF(S37="x",'3 - Projects'!K25)+IF(S38="x",'3 - Projects'!K26)+IF(S39="x",'3 - Projects'!K27)+IF(S40="x",'3 - Projects'!K28)</f>
        <v>0</v>
      </c>
      <c r="T181" s="85">
        <f>IF(T36="x",'3 - Projects'!K24,0)+IF(T37="x",'3 - Projects'!K25)+IF(T38="x",'3 - Projects'!K26)+IF(T39="x",'3 - Projects'!K27)+IF(T40="x",'3 - Projects'!K28)</f>
        <v>0</v>
      </c>
      <c r="U181" s="85">
        <f>IF(U36="x",'3 - Projects'!K24,0)+IF(U37="x",'3 - Projects'!K25)+IF(U38="x",'3 - Projects'!K26)+IF(U39="x",'3 - Projects'!K27)+IF(U40="x",'3 - Projects'!K28)</f>
        <v>0</v>
      </c>
      <c r="V181" s="85">
        <f>IF(V36="x",'3 - Projects'!K24,0)+IF(V37="x",'3 - Projects'!K25)+IF(V38="x",'3 - Projects'!K26)+IF(V39="x",'3 - Projects'!K27)+IF(V40="x",'3 - Projects'!K28)</f>
        <v>0</v>
      </c>
      <c r="W181" s="85">
        <f>IF(W36="x",'3 - Projects'!K24,0)+IF(W37="x",'3 - Projects'!K25)+IF(W38="x",'3 - Projects'!K26)+IF(W39="x",'3 - Projects'!K27)+IF(W40="x",'3 - Projects'!K28)</f>
        <v>0</v>
      </c>
      <c r="X181" s="85">
        <f>IF(X36="x",'3 - Projects'!K24,0)+IF(X37="x",'3 - Projects'!K25)+IF(X38="x",'3 - Projects'!K26)+IF(X39="x",'3 - Projects'!K27)+IF(X40="x",'3 - Projects'!K28)</f>
        <v>0</v>
      </c>
      <c r="Y181" s="85">
        <f>IF(Y36="x",'3 - Projects'!K24,0)+IF(Y37="x",'3 - Projects'!K25)+IF(Y38="x",'3 - Projects'!K26)+IF(Y39="x",'3 - Projects'!K27)+IF(Y40="x",'3 - Projects'!K28)</f>
        <v>0</v>
      </c>
      <c r="Z181" s="85">
        <f>IF(Z36="x",'3 - Projects'!K24,0)+IF(Z37="x",'3 - Projects'!K25)+IF(Z38="x",'3 - Projects'!K26)+IF(Z39="x",'3 - Projects'!K27)+IF(Z40="x",'3 - Projects'!K28)</f>
        <v>0</v>
      </c>
      <c r="AA181" s="85">
        <f>IF(AA36="x",'3 - Projects'!K24,0)+IF(AA37="x",'3 - Projects'!K25)+IF(AA38="x",'3 - Projects'!K26)+IF(AA39="x",'3 - Projects'!K27)+IF(AA40="x",'3 - Projects'!K28)</f>
        <v>0</v>
      </c>
      <c r="AB181" s="85">
        <f>IF(AB36="x",'3 - Projects'!K24,0)+IF(AB37="x",'3 - Projects'!K25)+IF(AB38="x",'3 - Projects'!K26)+IF(AB39="x",'3 - Projects'!K27)+IF(AB40="x",'3 - Projects'!K28)</f>
        <v>0</v>
      </c>
      <c r="AC181" s="85">
        <f>IF(AC36="x",'3 - Projects'!K24,0)+IF(AC37="x",'3 - Projects'!K25)+IF(AC38="x",'3 - Projects'!K26)+IF(AC39="x",'3 - Projects'!K27)+IF(AC40="x",'3 - Projects'!K28)</f>
        <v>0</v>
      </c>
      <c r="AD181" s="85">
        <f>IF(AD36="x",'3 - Projects'!K24,0)+IF(AD37="x",'3 - Projects'!K25)+IF(AD38="x",'3 - Projects'!K26)+IF(AD39="x",'3 - Projects'!K27)+IF(AD40="x",'3 - Projects'!K28)</f>
        <v>0</v>
      </c>
      <c r="AE181" s="85">
        <f>IF(AE36="x",'3 - Projects'!K24,0)+IF(AE37="x",'3 - Projects'!K25)+IF(AE38="x",'3 - Projects'!K26)+IF(AE39="x",'3 - Projects'!K27)+IF(AE40="x",'3 - Projects'!K28)</f>
        <v>0</v>
      </c>
      <c r="AF181" s="85">
        <f>IF(AF36="x",'3 - Projects'!K24,0)+IF(AF37="x",'3 - Projects'!K25)+IF(AF38="x",'3 - Projects'!K26)+IF(AF39="x",'3 - Projects'!K27)+IF(AF40="x",'3 - Projects'!K28)</f>
        <v>0</v>
      </c>
      <c r="AG181" s="85">
        <f>IF(AG36="x",'3 - Projects'!K24,0)+IF(AG37="x",'3 - Projects'!K25)+IF(AG38="x",'3 - Projects'!K26)+IF(AG39="x",'3 - Projects'!K27)+IF(AG40="x",'3 - Projects'!K28)</f>
        <v>0</v>
      </c>
      <c r="AH181" s="85">
        <f>IF(AH36="x",'3 - Projects'!K24,0)+IF(AH37="x",'3 - Projects'!K25)+IF(AH38="x",'3 - Projects'!K26)+IF(AH39="x",'3 - Projects'!K27)+IF(AH40="x",'3 - Projects'!K28)</f>
        <v>0</v>
      </c>
      <c r="AI181" s="85">
        <f>IF(AI36="x",'3 - Projects'!K24,0)+IF(AI37="x",'3 - Projects'!K25)+IF(AI38="x",'3 - Projects'!K26)+IF(AI39="x",'3 - Projects'!K27)+IF(AI40="x",'3 - Projects'!K28)</f>
        <v>0</v>
      </c>
      <c r="AJ181" s="85">
        <f>IF(AJ36="x",'3 - Projects'!K24,0)+IF(AJ37="x",'3 - Projects'!K25)+IF(AJ38="x",'3 - Projects'!K26)+IF(AJ39="x",'3 - Projects'!K27)+IF(AJ40="x",'3 - Projects'!K28)</f>
        <v>0</v>
      </c>
      <c r="AK181" s="85">
        <f>IF(AK36="x",'3 - Projects'!K24,0)+IF(AK37="x",'3 - Projects'!K25)+IF(AK38="x",'3 - Projects'!K26)+IF(AK39="x",'3 - Projects'!K27)+IF(AK40="x",'3 - Projects'!K28)</f>
        <v>0</v>
      </c>
      <c r="AL181" s="85">
        <f>IF(AL36="x",'3 - Projects'!K24,0)+IF(AL37="x",'3 - Projects'!K25)+IF(AL38="x",'3 - Projects'!K26)+IF(AL39="x",'3 - Projects'!K27)+IF(AL40="x",'3 - Projects'!K28)</f>
        <v>0</v>
      </c>
      <c r="AM181" s="85">
        <f>IF(AM36="x",'3 - Projects'!K24,0)+IF(AM37="x",'3 - Projects'!K25)+IF(AM38="x",'3 - Projects'!K26)+IF(AM39="x",'3 - Projects'!K27)+IF(AM40="x",'3 - Projects'!K28)</f>
        <v>0</v>
      </c>
      <c r="AN181" s="85">
        <f>IF(AN36="x",'3 - Projects'!K24,0)+IF(AN37="x",'3 - Projects'!K25)+IF(AN38="x",'3 - Projects'!K26)+IF(AN39="x",'3 - Projects'!K27)+IF(AN40="x",'3 - Projects'!K28)</f>
        <v>0</v>
      </c>
      <c r="AO181" s="85">
        <f>IF(AO36="x",'3 - Projects'!K24,0)+IF(AO37="x",'3 - Projects'!K25)+IF(AO38="x",'3 - Projects'!K26)+IF(AO39="x",'3 - Projects'!K27)+IF(AO40="x",'3 - Projects'!K28)</f>
        <v>0</v>
      </c>
      <c r="AP181" s="85">
        <f>IF(AP36="x",'3 - Projects'!K24,0)+IF(AP37="x",'3 - Projects'!K25)+IF(AP38="x",'3 - Projects'!K26)+IF(AP39="x",'3 - Projects'!K27)+IF(AP40="x",'3 - Projects'!K28)</f>
        <v>0</v>
      </c>
      <c r="AQ181" s="85">
        <f>IF(AQ36="x",'3 - Projects'!K24,0)+IF(AQ37="x",'3 - Projects'!K25)+IF(AQ38="x",'3 - Projects'!K26)+IF(AQ39="x",'3 - Projects'!K27)+IF(AQ40="x",'3 - Projects'!K28)</f>
        <v>0</v>
      </c>
      <c r="AR181" s="85">
        <f>IF(AR36="x",'3 - Projects'!K24,0)+IF(AR37="x",'3 - Projects'!K25)+IF(AR38="x",'3 - Projects'!K26)+IF(AR39="x",'3 - Projects'!K27)+IF(AR40="x",'3 - Projects'!K28)</f>
        <v>0</v>
      </c>
      <c r="AS181" s="85">
        <f>IF(AS36="x",'3 - Projects'!K24,0)+IF(AS37="x",'3 - Projects'!K25)+IF(AS38="x",'3 - Projects'!K26)+IF(AS39="x",'3 - Projects'!K27)+IF(AS40="x",'3 - Projects'!K28)</f>
        <v>0</v>
      </c>
      <c r="AT181" s="85">
        <f>IF(AT36="x",'3 - Projects'!K24,0)+IF(AT37="x",'3 - Projects'!K25)+IF(AT38="x",'3 - Projects'!K26)+IF(AT39="x",'3 - Projects'!K27)+IF(AT40="x",'3 - Projects'!K28)</f>
        <v>0</v>
      </c>
      <c r="AU181" s="85">
        <f>IF(AU36="x",'3 - Projects'!K24,0)+IF(AU37="x",'3 - Projects'!K25)+IF(AU38="x",'3 - Projects'!K26)+IF(AU39="x",'3 - Projects'!K27)+IF(AU40="x",'3 - Projects'!K28)</f>
        <v>0</v>
      </c>
      <c r="AV181" s="85">
        <f>IF(AV36="x",'3 - Projects'!K24,0)+IF(AV37="x",'3 - Projects'!K25)+IF(AV38="x",'3 - Projects'!K26)+IF(AV39="x",'3 - Projects'!K27)+IF(AV40="x",'3 - Projects'!K28)</f>
        <v>0</v>
      </c>
      <c r="AW181" s="85">
        <f>IF(AW36="x",'3 - Projects'!K24,0)+IF(AW37="x",'3 - Projects'!K25)+IF(AW38="x",'3 - Projects'!K26)+IF(AW39="x",'3 - Projects'!K27)+IF(AW40="x",'3 - Projects'!K28)</f>
        <v>0</v>
      </c>
      <c r="AX181" s="85">
        <f>IF(AX36="x",'3 - Projects'!K24,0)+IF(AX37="x",'3 - Projects'!K25)+IF(AX38="x",'3 - Projects'!K26)+IF(AX39="x",'3 - Projects'!K27)+IF(AX40="x",'3 - Projects'!K28)</f>
        <v>0</v>
      </c>
      <c r="AY181" s="85">
        <f>IF(AY36="x",'3 - Projects'!K24,0)+IF(AY37="x",'3 - Projects'!K25)+IF(AY38="x",'3 - Projects'!K26)+IF(AY39="x",'3 - Projects'!K27)+IF(AY40="x",'3 - Projects'!K28)</f>
        <v>0</v>
      </c>
      <c r="AZ181" s="85">
        <f>IF(AZ36="x",'3 - Projects'!K24,0)+IF(AZ37="x",'3 - Projects'!K25)+IF(AZ38="x",'3 - Projects'!K26)+IF(AZ39="x",'3 - Projects'!K27)+IF(AZ40="x",'3 - Projects'!K28)</f>
        <v>0</v>
      </c>
      <c r="BA181" s="85">
        <f>IF(BA36="x",'3 - Projects'!K24,0)+IF(BA37="x",'3 - Projects'!K25)+IF(BA38="x",'3 - Projects'!K26)+IF(BA39="x",'3 - Projects'!K27)+IF(BA40="x",'3 - Projects'!K28)</f>
        <v>0</v>
      </c>
      <c r="BB181" s="85">
        <f>IF(BB36="x",'3 - Projects'!K24,0)+IF(BB37="x",'3 - Projects'!K25)+IF(BB38="x",'3 - Projects'!K26)+IF(BB39="x",'3 - Projects'!K27)+IF(BB40="x",'3 - Projects'!K28)</f>
        <v>0</v>
      </c>
      <c r="BC181" s="85">
        <f>IF(BC36="x",'3 - Projects'!K24,0)+IF(BC37="x",'3 - Projects'!K25)+IF(BC38="x",'3 - Projects'!K26)+IF(BC39="x",'3 - Projects'!K27)+IF(BC40="x",'3 - Projects'!K28)</f>
        <v>0</v>
      </c>
      <c r="BD181" s="85">
        <f>IF(BD36="x",'3 - Projects'!K24,0)+IF(BD37="x",'3 - Projects'!K25)+IF(BD38="x",'3 - Projects'!K26)+IF(BD39="x",'3 - Projects'!K27)+IF(BD40="x",'3 - Projects'!K28)</f>
        <v>0</v>
      </c>
      <c r="BE181" s="85">
        <f>IF(BE36="x",'3 - Projects'!K24,0)+IF(BE37="x",'3 - Projects'!K25)+IF(BE38="x",'3 - Projects'!K26)+IF(BE39="x",'3 - Projects'!K27)+IF(BE40="x",'3 - Projects'!K28)</f>
        <v>0</v>
      </c>
      <c r="BF181" s="85">
        <f>IF(BF36="x",'3 - Projects'!K24,0)+IF(BF37="x",'3 - Projects'!K25)+IF(BF38="x",'3 - Projects'!K26)+IF(BF39="x",'3 - Projects'!K27)+IF(BF40="x",'3 - Projects'!K28)</f>
        <v>0</v>
      </c>
      <c r="BG181" s="85">
        <f>IF(BG36="x",'3 - Projects'!K24,0)+IF(BG37="x",'3 - Projects'!K25)+IF(BG38="x",'3 - Projects'!K26)+IF(BG39="x",'3 - Projects'!K27)+IF(BG40="x",'3 - Projects'!K28)</f>
        <v>0</v>
      </c>
      <c r="BH181" s="86">
        <f>IF(BH36="x",'3 - Projects'!K24,0)+IF(BH37="x",'3 - Projects'!K25)+IF(BH38="x",'3 - Projects'!K26)+IF(BH39="x",'3 - Projects'!K27)+IF(BH40="x",'3 - Projects'!K28)</f>
        <v>0</v>
      </c>
    </row>
    <row r="182" spans="1:60">
      <c r="A182" s="84"/>
      <c r="B182" s="85" t="str">
        <f>IF(Resource6_Name&lt;&gt;"",Resource6_Name&amp;"(s)","")</f>
        <v/>
      </c>
      <c r="C182" s="85"/>
      <c r="D182" s="85"/>
      <c r="E182" s="85"/>
      <c r="F182" s="85"/>
      <c r="G182" s="85"/>
      <c r="H182" s="85"/>
      <c r="I182" s="84">
        <f>IF(I36="x",'3 - Projects'!L24,0)+IF(I37="x",'3 - Projects'!L25)+IF(I38="x",'3 - Projects'!L26)+IF(I39="x",'3 - Projects'!L27)+IF(I40="x",'3 - Projects'!L28)</f>
        <v>0</v>
      </c>
      <c r="J182" s="85">
        <f>IF(J36="x",'3 - Projects'!L24,0)+IF(J37="x",'3 - Projects'!L25)+IF(J38="x",'3 - Projects'!L26)+IF(J39="x",'3 - Projects'!L27)+IF(J40="x",'3 - Projects'!L28)</f>
        <v>0</v>
      </c>
      <c r="K182" s="85">
        <f>IF(K36="x",'3 - Projects'!L24,0)+IF(K37="x",'3 - Projects'!L25)+IF(K38="x",'3 - Projects'!L26)+IF(K39="x",'3 - Projects'!L27)+IF(K40="x",'3 - Projects'!L28)</f>
        <v>0</v>
      </c>
      <c r="L182" s="85">
        <f>IF(L36="x",'3 - Projects'!L24,0)+IF(L37="x",'3 - Projects'!L25)+IF(L38="x",'3 - Projects'!L26)+IF(L39="x",'3 - Projects'!L27)+IF(L40="x",'3 - Projects'!L28)</f>
        <v>0</v>
      </c>
      <c r="M182" s="85">
        <f>IF(M36="x",'3 - Projects'!L24,0)+IF(M37="x",'3 - Projects'!L25)+IF(M38="x",'3 - Projects'!L26)+IF(M39="x",'3 - Projects'!L27)+IF(M40="x",'3 - Projects'!L28)</f>
        <v>0</v>
      </c>
      <c r="N182" s="85">
        <f>IF(N36="x",'3 - Projects'!L24,0)+IF(N37="x",'3 - Projects'!L25)+IF(N38="x",'3 - Projects'!L26)+IF(N39="x",'3 - Projects'!L27)+IF(N40="x",'3 - Projects'!L28)</f>
        <v>0</v>
      </c>
      <c r="O182" s="85">
        <f>IF(O36="x",'3 - Projects'!L24,0)+IF(O37="x",'3 - Projects'!L25)+IF(O38="x",'3 - Projects'!L26)+IF(O39="x",'3 - Projects'!L27)+IF(O40="x",'3 - Projects'!L28)</f>
        <v>0</v>
      </c>
      <c r="P182" s="85">
        <f>IF(P36="x",'3 - Projects'!L24,0)+IF(P37="x",'3 - Projects'!L25)+IF(P38="x",'3 - Projects'!L26)+IF(P39="x",'3 - Projects'!L27)+IF(P40="x",'3 - Projects'!L28)</f>
        <v>0</v>
      </c>
      <c r="Q182" s="85">
        <f>IF(Q36="x",'3 - Projects'!L24,0)+IF(Q37="x",'3 - Projects'!L25)+IF(Q38="x",'3 - Projects'!L26)+IF(Q39="x",'3 - Projects'!L27)+IF(Q40="x",'3 - Projects'!L28)</f>
        <v>0</v>
      </c>
      <c r="R182" s="85">
        <f>IF(R36="x",'3 - Projects'!L24,0)+IF(R37="x",'3 - Projects'!L25)+IF(R38="x",'3 - Projects'!L26)+IF(R39="x",'3 - Projects'!L27)+IF(R40="x",'3 - Projects'!L28)</f>
        <v>0</v>
      </c>
      <c r="S182" s="85">
        <f>IF(S36="x",'3 - Projects'!L24,0)+IF(S37="x",'3 - Projects'!L25)+IF(S38="x",'3 - Projects'!L26)+IF(S39="x",'3 - Projects'!L27)+IF(S40="x",'3 - Projects'!L28)</f>
        <v>0</v>
      </c>
      <c r="T182" s="85">
        <f>IF(T36="x",'3 - Projects'!L24,0)+IF(T37="x",'3 - Projects'!L25)+IF(T38="x",'3 - Projects'!L26)+IF(T39="x",'3 - Projects'!L27)+IF(T40="x",'3 - Projects'!L28)</f>
        <v>0</v>
      </c>
      <c r="U182" s="85">
        <f>IF(U36="x",'3 - Projects'!L24,0)+IF(U37="x",'3 - Projects'!L25)+IF(U38="x",'3 - Projects'!L26)+IF(U39="x",'3 - Projects'!L27)+IF(U40="x",'3 - Projects'!L28)</f>
        <v>0</v>
      </c>
      <c r="V182" s="85">
        <f>IF(V36="x",'3 - Projects'!L24,0)+IF(V37="x",'3 - Projects'!L25)+IF(V38="x",'3 - Projects'!L26)+IF(V39="x",'3 - Projects'!L27)+IF(V40="x",'3 - Projects'!L28)</f>
        <v>0</v>
      </c>
      <c r="W182" s="85">
        <f>IF(W36="x",'3 - Projects'!L24,0)+IF(W37="x",'3 - Projects'!L25)+IF(W38="x",'3 - Projects'!L26)+IF(W39="x",'3 - Projects'!L27)+IF(W40="x",'3 - Projects'!L28)</f>
        <v>0</v>
      </c>
      <c r="X182" s="85">
        <f>IF(X36="x",'3 - Projects'!L24,0)+IF(X37="x",'3 - Projects'!L25)+IF(X38="x",'3 - Projects'!L26)+IF(X39="x",'3 - Projects'!L27)+IF(X40="x",'3 - Projects'!L28)</f>
        <v>0</v>
      </c>
      <c r="Y182" s="85">
        <f>IF(Y36="x",'3 - Projects'!L24,0)+IF(Y37="x",'3 - Projects'!L25)+IF(Y38="x",'3 - Projects'!L26)+IF(Y39="x",'3 - Projects'!L27)+IF(Y40="x",'3 - Projects'!L28)</f>
        <v>0</v>
      </c>
      <c r="Z182" s="85">
        <f>IF(Z36="x",'3 - Projects'!L24,0)+IF(Z37="x",'3 - Projects'!L25)+IF(Z38="x",'3 - Projects'!L26)+IF(Z39="x",'3 - Projects'!L27)+IF(Z40="x",'3 - Projects'!L28)</f>
        <v>0</v>
      </c>
      <c r="AA182" s="85">
        <f>IF(AA36="x",'3 - Projects'!L24,0)+IF(AA37="x",'3 - Projects'!L25)+IF(AA38="x",'3 - Projects'!L26)+IF(AA39="x",'3 - Projects'!L27)+IF(AA40="x",'3 - Projects'!L28)</f>
        <v>0</v>
      </c>
      <c r="AB182" s="85">
        <f>IF(AB36="x",'3 - Projects'!L24,0)+IF(AB37="x",'3 - Projects'!L25)+IF(AB38="x",'3 - Projects'!L26)+IF(AB39="x",'3 - Projects'!L27)+IF(AB40="x",'3 - Projects'!L28)</f>
        <v>0</v>
      </c>
      <c r="AC182" s="85">
        <f>IF(AC36="x",'3 - Projects'!L24,0)+IF(AC37="x",'3 - Projects'!L25)+IF(AC38="x",'3 - Projects'!L26)+IF(AC39="x",'3 - Projects'!L27)+IF(AC40="x",'3 - Projects'!L28)</f>
        <v>0</v>
      </c>
      <c r="AD182" s="85">
        <f>IF(AD36="x",'3 - Projects'!L24,0)+IF(AD37="x",'3 - Projects'!L25)+IF(AD38="x",'3 - Projects'!L26)+IF(AD39="x",'3 - Projects'!L27)+IF(AD40="x",'3 - Projects'!L28)</f>
        <v>0</v>
      </c>
      <c r="AE182" s="85">
        <f>IF(AE36="x",'3 - Projects'!L24,0)+IF(AE37="x",'3 - Projects'!L25)+IF(AE38="x",'3 - Projects'!L26)+IF(AE39="x",'3 - Projects'!L27)+IF(AE40="x",'3 - Projects'!L28)</f>
        <v>0</v>
      </c>
      <c r="AF182" s="85">
        <f>IF(AF36="x",'3 - Projects'!L24,0)+IF(AF37="x",'3 - Projects'!L25)+IF(AF38="x",'3 - Projects'!L26)+IF(AF39="x",'3 - Projects'!L27)+IF(AF40="x",'3 - Projects'!L28)</f>
        <v>0</v>
      </c>
      <c r="AG182" s="85">
        <f>IF(AG36="x",'3 - Projects'!L24,0)+IF(AG37="x",'3 - Projects'!L25)+IF(AG38="x",'3 - Projects'!L26)+IF(AG39="x",'3 - Projects'!L27)+IF(AG40="x",'3 - Projects'!L28)</f>
        <v>0</v>
      </c>
      <c r="AH182" s="85">
        <f>IF(AH36="x",'3 - Projects'!L24,0)+IF(AH37="x",'3 - Projects'!L25)+IF(AH38="x",'3 - Projects'!L26)+IF(AH39="x",'3 - Projects'!L27)+IF(AH40="x",'3 - Projects'!L28)</f>
        <v>0</v>
      </c>
      <c r="AI182" s="85">
        <f>IF(AI36="x",'3 - Projects'!L24,0)+IF(AI37="x",'3 - Projects'!L25)+IF(AI38="x",'3 - Projects'!L26)+IF(AI39="x",'3 - Projects'!L27)+IF(AI40="x",'3 - Projects'!L28)</f>
        <v>0</v>
      </c>
      <c r="AJ182" s="85">
        <f>IF(AJ36="x",'3 - Projects'!L24,0)+IF(AJ37="x",'3 - Projects'!L25)+IF(AJ38="x",'3 - Projects'!L26)+IF(AJ39="x",'3 - Projects'!L27)+IF(AJ40="x",'3 - Projects'!L28)</f>
        <v>0</v>
      </c>
      <c r="AK182" s="85">
        <f>IF(AK36="x",'3 - Projects'!L24,0)+IF(AK37="x",'3 - Projects'!L25)+IF(AK38="x",'3 - Projects'!L26)+IF(AK39="x",'3 - Projects'!L27)+IF(AK40="x",'3 - Projects'!L28)</f>
        <v>0</v>
      </c>
      <c r="AL182" s="85">
        <f>IF(AL36="x",'3 - Projects'!L24,0)+IF(AL37="x",'3 - Projects'!L25)+IF(AL38="x",'3 - Projects'!L26)+IF(AL39="x",'3 - Projects'!L27)+IF(AL40="x",'3 - Projects'!L28)</f>
        <v>0</v>
      </c>
      <c r="AM182" s="85">
        <f>IF(AM36="x",'3 - Projects'!L24,0)+IF(AM37="x",'3 - Projects'!L25)+IF(AM38="x",'3 - Projects'!L26)+IF(AM39="x",'3 - Projects'!L27)+IF(AM40="x",'3 - Projects'!L28)</f>
        <v>0</v>
      </c>
      <c r="AN182" s="85">
        <f>IF(AN36="x",'3 - Projects'!L24,0)+IF(AN37="x",'3 - Projects'!L25)+IF(AN38="x",'3 - Projects'!L26)+IF(AN39="x",'3 - Projects'!L27)+IF(AN40="x",'3 - Projects'!L28)</f>
        <v>0</v>
      </c>
      <c r="AO182" s="85">
        <f>IF(AO36="x",'3 - Projects'!L24,0)+IF(AO37="x",'3 - Projects'!L25)+IF(AO38="x",'3 - Projects'!L26)+IF(AO39="x",'3 - Projects'!L27)+IF(AO40="x",'3 - Projects'!L28)</f>
        <v>0</v>
      </c>
      <c r="AP182" s="85">
        <f>IF(AP36="x",'3 - Projects'!L24,0)+IF(AP37="x",'3 - Projects'!L25)+IF(AP38="x",'3 - Projects'!L26)+IF(AP39="x",'3 - Projects'!L27)+IF(AP40="x",'3 - Projects'!L28)</f>
        <v>0</v>
      </c>
      <c r="AQ182" s="85">
        <f>IF(AQ36="x",'3 - Projects'!L24,0)+IF(AQ37="x",'3 - Projects'!L25)+IF(AQ38="x",'3 - Projects'!L26)+IF(AQ39="x",'3 - Projects'!L27)+IF(AQ40="x",'3 - Projects'!L28)</f>
        <v>0</v>
      </c>
      <c r="AR182" s="85">
        <f>IF(AR36="x",'3 - Projects'!L24,0)+IF(AR37="x",'3 - Projects'!L25)+IF(AR38="x",'3 - Projects'!L26)+IF(AR39="x",'3 - Projects'!L27)+IF(AR40="x",'3 - Projects'!L28)</f>
        <v>0</v>
      </c>
      <c r="AS182" s="85">
        <f>IF(AS36="x",'3 - Projects'!L24,0)+IF(AS37="x",'3 - Projects'!L25)+IF(AS38="x",'3 - Projects'!L26)+IF(AS39="x",'3 - Projects'!L27)+IF(AS40="x",'3 - Projects'!L28)</f>
        <v>0</v>
      </c>
      <c r="AT182" s="85">
        <f>IF(AT36="x",'3 - Projects'!L24,0)+IF(AT37="x",'3 - Projects'!L25)+IF(AT38="x",'3 - Projects'!L26)+IF(AT39="x",'3 - Projects'!L27)+IF(AT40="x",'3 - Projects'!L28)</f>
        <v>0</v>
      </c>
      <c r="AU182" s="85">
        <f>IF(AU36="x",'3 - Projects'!L24,0)+IF(AU37="x",'3 - Projects'!L25)+IF(AU38="x",'3 - Projects'!L26)+IF(AU39="x",'3 - Projects'!L27)+IF(AU40="x",'3 - Projects'!L28)</f>
        <v>0</v>
      </c>
      <c r="AV182" s="85">
        <f>IF(AV36="x",'3 - Projects'!L24,0)+IF(AV37="x",'3 - Projects'!L25)+IF(AV38="x",'3 - Projects'!L26)+IF(AV39="x",'3 - Projects'!L27)+IF(AV40="x",'3 - Projects'!L28)</f>
        <v>0</v>
      </c>
      <c r="AW182" s="85">
        <f>IF(AW36="x",'3 - Projects'!L24,0)+IF(AW37="x",'3 - Projects'!L25)+IF(AW38="x",'3 - Projects'!L26)+IF(AW39="x",'3 - Projects'!L27)+IF(AW40="x",'3 - Projects'!L28)</f>
        <v>0</v>
      </c>
      <c r="AX182" s="85">
        <f>IF(AX36="x",'3 - Projects'!L24,0)+IF(AX37="x",'3 - Projects'!L25)+IF(AX38="x",'3 - Projects'!L26)+IF(AX39="x",'3 - Projects'!L27)+IF(AX40="x",'3 - Projects'!L28)</f>
        <v>0</v>
      </c>
      <c r="AY182" s="85">
        <f>IF(AY36="x",'3 - Projects'!L24,0)+IF(AY37="x",'3 - Projects'!L25)+IF(AY38="x",'3 - Projects'!L26)+IF(AY39="x",'3 - Projects'!L27)+IF(AY40="x",'3 - Projects'!L28)</f>
        <v>0</v>
      </c>
      <c r="AZ182" s="85">
        <f>IF(AZ36="x",'3 - Projects'!L24,0)+IF(AZ37="x",'3 - Projects'!L25)+IF(AZ38="x",'3 - Projects'!L26)+IF(AZ39="x",'3 - Projects'!L27)+IF(AZ40="x",'3 - Projects'!L28)</f>
        <v>0</v>
      </c>
      <c r="BA182" s="85">
        <f>IF(BA36="x",'3 - Projects'!L24,0)+IF(BA37="x",'3 - Projects'!L25)+IF(BA38="x",'3 - Projects'!L26)+IF(BA39="x",'3 - Projects'!L27)+IF(BA40="x",'3 - Projects'!L28)</f>
        <v>0</v>
      </c>
      <c r="BB182" s="85">
        <f>IF(BB36="x",'3 - Projects'!L24,0)+IF(BB37="x",'3 - Projects'!L25)+IF(BB38="x",'3 - Projects'!L26)+IF(BB39="x",'3 - Projects'!L27)+IF(BB40="x",'3 - Projects'!L28)</f>
        <v>0</v>
      </c>
      <c r="BC182" s="85">
        <f>IF(BC36="x",'3 - Projects'!L24,0)+IF(BC37="x",'3 - Projects'!L25)+IF(BC38="x",'3 - Projects'!L26)+IF(BC39="x",'3 - Projects'!L27)+IF(BC40="x",'3 - Projects'!L28)</f>
        <v>0</v>
      </c>
      <c r="BD182" s="85">
        <f>IF(BD36="x",'3 - Projects'!L24,0)+IF(BD37="x",'3 - Projects'!L25)+IF(BD38="x",'3 - Projects'!L26)+IF(BD39="x",'3 - Projects'!L27)+IF(BD40="x",'3 - Projects'!L28)</f>
        <v>0</v>
      </c>
      <c r="BE182" s="85">
        <f>IF(BE36="x",'3 - Projects'!L24,0)+IF(BE37="x",'3 - Projects'!L25)+IF(BE38="x",'3 - Projects'!L26)+IF(BE39="x",'3 - Projects'!L27)+IF(BE40="x",'3 - Projects'!L28)</f>
        <v>0</v>
      </c>
      <c r="BF182" s="85">
        <f>IF(BF36="x",'3 - Projects'!L24,0)+IF(BF37="x",'3 - Projects'!L25)+IF(BF38="x",'3 - Projects'!L26)+IF(BF39="x",'3 - Projects'!L27)+IF(BF40="x",'3 - Projects'!L28)</f>
        <v>0</v>
      </c>
      <c r="BG182" s="85">
        <f>IF(BG36="x",'3 - Projects'!L24,0)+IF(BG37="x",'3 - Projects'!L25)+IF(BG38="x",'3 - Projects'!L26)+IF(BG39="x",'3 - Projects'!L27)+IF(BG40="x",'3 - Projects'!L28)</f>
        <v>0</v>
      </c>
      <c r="BH182" s="86">
        <f>IF(BH36="x",'3 - Projects'!L24,0)+IF(BH37="x",'3 - Projects'!L25)+IF(BH38="x",'3 - Projects'!L26)+IF(BH39="x",'3 - Projects'!L27)+IF(BH40="x",'3 - Projects'!L28)</f>
        <v>0</v>
      </c>
    </row>
    <row r="183" spans="1:60">
      <c r="A183" s="84"/>
      <c r="B183" s="85" t="str">
        <f>IF(Resource7_Name&lt;&gt;"",Resource7_Name&amp;"(s)","")</f>
        <v/>
      </c>
      <c r="C183" s="85"/>
      <c r="D183" s="85"/>
      <c r="E183" s="85"/>
      <c r="F183" s="85"/>
      <c r="G183" s="85"/>
      <c r="H183" s="85"/>
      <c r="I183" s="84">
        <f>IF(I36="x",'3 - Projects'!M24,0)+IF(I37="x",'3 - Projects'!M25)+IF(I38="x",'3 - Projects'!M26)+IF(I39="x",'3 - Projects'!M27)+IF(I40="x",'3 - Projects'!M28)</f>
        <v>0</v>
      </c>
      <c r="J183" s="85">
        <f>IF(J36="x",'3 - Projects'!M24,0)+IF(J37="x",'3 - Projects'!M25)+IF(J38="x",'3 - Projects'!M26)+IF(J39="x",'3 - Projects'!M27)+IF(J40="x",'3 - Projects'!M28)</f>
        <v>0</v>
      </c>
      <c r="K183" s="85">
        <f>IF(K36="x",'3 - Projects'!M24,0)+IF(K37="x",'3 - Projects'!M25)+IF(K38="x",'3 - Projects'!M26)+IF(K39="x",'3 - Projects'!M27)+IF(K40="x",'3 - Projects'!M28)</f>
        <v>0</v>
      </c>
      <c r="L183" s="85">
        <f>IF(L36="x",'3 - Projects'!M24,0)+IF(L37="x",'3 - Projects'!M25)+IF(L38="x",'3 - Projects'!M26)+IF(L39="x",'3 - Projects'!M27)+IF(L40="x",'3 - Projects'!M28)</f>
        <v>0</v>
      </c>
      <c r="M183" s="85">
        <f>IF(M36="x",'3 - Projects'!M24,0)+IF(M37="x",'3 - Projects'!M25)+IF(M38="x",'3 - Projects'!M26)+IF(M39="x",'3 - Projects'!M27)+IF(M40="x",'3 - Projects'!M28)</f>
        <v>0</v>
      </c>
      <c r="N183" s="85">
        <f>IF(N36="x",'3 - Projects'!M24,0)+IF(N37="x",'3 - Projects'!M25)+IF(N38="x",'3 - Projects'!M26)+IF(N39="x",'3 - Projects'!M27)+IF(N40="x",'3 - Projects'!M28)</f>
        <v>0</v>
      </c>
      <c r="O183" s="85">
        <f>IF(O36="x",'3 - Projects'!M24,0)+IF(O37="x",'3 - Projects'!M25)+IF(O38="x",'3 - Projects'!M26)+IF(O39="x",'3 - Projects'!M27)+IF(O40="x",'3 - Projects'!M28)</f>
        <v>0</v>
      </c>
      <c r="P183" s="85">
        <f>IF(P36="x",'3 - Projects'!M24,0)+IF(P37="x",'3 - Projects'!M25)+IF(P38="x",'3 - Projects'!M26)+IF(P39="x",'3 - Projects'!M27)+IF(P40="x",'3 - Projects'!M28)</f>
        <v>0</v>
      </c>
      <c r="Q183" s="85">
        <f>IF(Q36="x",'3 - Projects'!M24,0)+IF(Q37="x",'3 - Projects'!M25)+IF(Q38="x",'3 - Projects'!M26)+IF(Q39="x",'3 - Projects'!M27)+IF(Q40="x",'3 - Projects'!M28)</f>
        <v>0</v>
      </c>
      <c r="R183" s="85">
        <f>IF(R36="x",'3 - Projects'!M24,0)+IF(R37="x",'3 - Projects'!M25)+IF(R38="x",'3 - Projects'!M26)+IF(R39="x",'3 - Projects'!M27)+IF(R40="x",'3 - Projects'!M28)</f>
        <v>0</v>
      </c>
      <c r="S183" s="85">
        <f>IF(S36="x",'3 - Projects'!M24,0)+IF(S37="x",'3 - Projects'!M25)+IF(S38="x",'3 - Projects'!M26)+IF(S39="x",'3 - Projects'!M27)+IF(S40="x",'3 - Projects'!M28)</f>
        <v>0</v>
      </c>
      <c r="T183" s="85">
        <f>IF(T36="x",'3 - Projects'!M24,0)+IF(T37="x",'3 - Projects'!M25)+IF(T38="x",'3 - Projects'!M26)+IF(T39="x",'3 - Projects'!M27)+IF(T40="x",'3 - Projects'!M28)</f>
        <v>0</v>
      </c>
      <c r="U183" s="85">
        <f>IF(U36="x",'3 - Projects'!M24,0)+IF(U37="x",'3 - Projects'!M25)+IF(U38="x",'3 - Projects'!M26)+IF(U39="x",'3 - Projects'!M27)+IF(U40="x",'3 - Projects'!M28)</f>
        <v>0</v>
      </c>
      <c r="V183" s="85">
        <f>IF(V36="x",'3 - Projects'!M24,0)+IF(V37="x",'3 - Projects'!M25)+IF(V38="x",'3 - Projects'!M26)+IF(V39="x",'3 - Projects'!M27)+IF(V40="x",'3 - Projects'!M28)</f>
        <v>0</v>
      </c>
      <c r="W183" s="85">
        <f>IF(W36="x",'3 - Projects'!M24,0)+IF(W37="x",'3 - Projects'!M25)+IF(W38="x",'3 - Projects'!M26)+IF(W39="x",'3 - Projects'!M27)+IF(W40="x",'3 - Projects'!M28)</f>
        <v>0</v>
      </c>
      <c r="X183" s="85">
        <f>IF(X36="x",'3 - Projects'!M24,0)+IF(X37="x",'3 - Projects'!M25)+IF(X38="x",'3 - Projects'!M26)+IF(X39="x",'3 - Projects'!M27)+IF(X40="x",'3 - Projects'!M28)</f>
        <v>0</v>
      </c>
      <c r="Y183" s="85">
        <f>IF(Y36="x",'3 - Projects'!M24,0)+IF(Y37="x",'3 - Projects'!M25)+IF(Y38="x",'3 - Projects'!M26)+IF(Y39="x",'3 - Projects'!M27)+IF(Y40="x",'3 - Projects'!M28)</f>
        <v>0</v>
      </c>
      <c r="Z183" s="85">
        <f>IF(Z36="x",'3 - Projects'!M24,0)+IF(Z37="x",'3 - Projects'!M25)+IF(Z38="x",'3 - Projects'!M26)+IF(Z39="x",'3 - Projects'!M27)+IF(Z40="x",'3 - Projects'!M28)</f>
        <v>0</v>
      </c>
      <c r="AA183" s="85">
        <f>IF(AA36="x",'3 - Projects'!M24,0)+IF(AA37="x",'3 - Projects'!M25)+IF(AA38="x",'3 - Projects'!M26)+IF(AA39="x",'3 - Projects'!M27)+IF(AA40="x",'3 - Projects'!M28)</f>
        <v>0</v>
      </c>
      <c r="AB183" s="85">
        <f>IF(AB36="x",'3 - Projects'!M24,0)+IF(AB37="x",'3 - Projects'!M25)+IF(AB38="x",'3 - Projects'!M26)+IF(AB39="x",'3 - Projects'!M27)+IF(AB40="x",'3 - Projects'!M28)</f>
        <v>0</v>
      </c>
      <c r="AC183" s="85">
        <f>IF(AC36="x",'3 - Projects'!M24,0)+IF(AC37="x",'3 - Projects'!M25)+IF(AC38="x",'3 - Projects'!M26)+IF(AC39="x",'3 - Projects'!M27)+IF(AC40="x",'3 - Projects'!M28)</f>
        <v>0</v>
      </c>
      <c r="AD183" s="85">
        <f>IF(AD36="x",'3 - Projects'!M24,0)+IF(AD37="x",'3 - Projects'!M25)+IF(AD38="x",'3 - Projects'!M26)+IF(AD39="x",'3 - Projects'!M27)+IF(AD40="x",'3 - Projects'!M28)</f>
        <v>0</v>
      </c>
      <c r="AE183" s="85">
        <f>IF(AE36="x",'3 - Projects'!M24,0)+IF(AE37="x",'3 - Projects'!M25)+IF(AE38="x",'3 - Projects'!M26)+IF(AE39="x",'3 - Projects'!M27)+IF(AE40="x",'3 - Projects'!M28)</f>
        <v>0</v>
      </c>
      <c r="AF183" s="85">
        <f>IF(AF36="x",'3 - Projects'!M24,0)+IF(AF37="x",'3 - Projects'!M25)+IF(AF38="x",'3 - Projects'!M26)+IF(AF39="x",'3 - Projects'!M27)+IF(AF40="x",'3 - Projects'!M28)</f>
        <v>0</v>
      </c>
      <c r="AG183" s="85">
        <f>IF(AG36="x",'3 - Projects'!M24,0)+IF(AG37="x",'3 - Projects'!M25)+IF(AG38="x",'3 - Projects'!M26)+IF(AG39="x",'3 - Projects'!M27)+IF(AG40="x",'3 - Projects'!M28)</f>
        <v>0</v>
      </c>
      <c r="AH183" s="85">
        <f>IF(AH36="x",'3 - Projects'!M24,0)+IF(AH37="x",'3 - Projects'!M25)+IF(AH38="x",'3 - Projects'!M26)+IF(AH39="x",'3 - Projects'!M27)+IF(AH40="x",'3 - Projects'!M28)</f>
        <v>0</v>
      </c>
      <c r="AI183" s="85">
        <f>IF(AI36="x",'3 - Projects'!M24,0)+IF(AI37="x",'3 - Projects'!M25)+IF(AI38="x",'3 - Projects'!M26)+IF(AI39="x",'3 - Projects'!M27)+IF(AI40="x",'3 - Projects'!M28)</f>
        <v>0</v>
      </c>
      <c r="AJ183" s="85">
        <f>IF(AJ36="x",'3 - Projects'!M24,0)+IF(AJ37="x",'3 - Projects'!M25)+IF(AJ38="x",'3 - Projects'!M26)+IF(AJ39="x",'3 - Projects'!M27)+IF(AJ40="x",'3 - Projects'!M28)</f>
        <v>0</v>
      </c>
      <c r="AK183" s="85">
        <f>IF(AK36="x",'3 - Projects'!M24,0)+IF(AK37="x",'3 - Projects'!M25)+IF(AK38="x",'3 - Projects'!M26)+IF(AK39="x",'3 - Projects'!M27)+IF(AK40="x",'3 - Projects'!M28)</f>
        <v>0</v>
      </c>
      <c r="AL183" s="85">
        <f>IF(AL36="x",'3 - Projects'!M24,0)+IF(AL37="x",'3 - Projects'!M25)+IF(AL38="x",'3 - Projects'!M26)+IF(AL39="x",'3 - Projects'!M27)+IF(AL40="x",'3 - Projects'!M28)</f>
        <v>0</v>
      </c>
      <c r="AM183" s="85">
        <f>IF(AM36="x",'3 - Projects'!M24,0)+IF(AM37="x",'3 - Projects'!M25)+IF(AM38="x",'3 - Projects'!M26)+IF(AM39="x",'3 - Projects'!M27)+IF(AM40="x",'3 - Projects'!M28)</f>
        <v>0</v>
      </c>
      <c r="AN183" s="85">
        <f>IF(AN36="x",'3 - Projects'!M24,0)+IF(AN37="x",'3 - Projects'!M25)+IF(AN38="x",'3 - Projects'!M26)+IF(AN39="x",'3 - Projects'!M27)+IF(AN40="x",'3 - Projects'!M28)</f>
        <v>0</v>
      </c>
      <c r="AO183" s="85">
        <f>IF(AO36="x",'3 - Projects'!M24,0)+IF(AO37="x",'3 - Projects'!M25)+IF(AO38="x",'3 - Projects'!M26)+IF(AO39="x",'3 - Projects'!M27)+IF(AO40="x",'3 - Projects'!M28)</f>
        <v>0</v>
      </c>
      <c r="AP183" s="85">
        <f>IF(AP36="x",'3 - Projects'!M24,0)+IF(AP37="x",'3 - Projects'!M25)+IF(AP38="x",'3 - Projects'!M26)+IF(AP39="x",'3 - Projects'!M27)+IF(AP40="x",'3 - Projects'!M28)</f>
        <v>0</v>
      </c>
      <c r="AQ183" s="85">
        <f>IF(AQ36="x",'3 - Projects'!M24,0)+IF(AQ37="x",'3 - Projects'!M25)+IF(AQ38="x",'3 - Projects'!M26)+IF(AQ39="x",'3 - Projects'!M27)+IF(AQ40="x",'3 - Projects'!M28)</f>
        <v>0</v>
      </c>
      <c r="AR183" s="85">
        <f>IF(AR36="x",'3 - Projects'!M24,0)+IF(AR37="x",'3 - Projects'!M25)+IF(AR38="x",'3 - Projects'!M26)+IF(AR39="x",'3 - Projects'!M27)+IF(AR40="x",'3 - Projects'!M28)</f>
        <v>0</v>
      </c>
      <c r="AS183" s="85">
        <f>IF(AS36="x",'3 - Projects'!M24,0)+IF(AS37="x",'3 - Projects'!M25)+IF(AS38="x",'3 - Projects'!M26)+IF(AS39="x",'3 - Projects'!M27)+IF(AS40="x",'3 - Projects'!M28)</f>
        <v>0</v>
      </c>
      <c r="AT183" s="85">
        <f>IF(AT36="x",'3 - Projects'!M24,0)+IF(AT37="x",'3 - Projects'!M25)+IF(AT38="x",'3 - Projects'!M26)+IF(AT39="x",'3 - Projects'!M27)+IF(AT40="x",'3 - Projects'!M28)</f>
        <v>0</v>
      </c>
      <c r="AU183" s="85">
        <f>IF(AU36="x",'3 - Projects'!M24,0)+IF(AU37="x",'3 - Projects'!M25)+IF(AU38="x",'3 - Projects'!M26)+IF(AU39="x",'3 - Projects'!M27)+IF(AU40="x",'3 - Projects'!M28)</f>
        <v>0</v>
      </c>
      <c r="AV183" s="85">
        <f>IF(AV36="x",'3 - Projects'!M24,0)+IF(AV37="x",'3 - Projects'!M25)+IF(AV38="x",'3 - Projects'!M26)+IF(AV39="x",'3 - Projects'!M27)+IF(AV40="x",'3 - Projects'!M28)</f>
        <v>0</v>
      </c>
      <c r="AW183" s="85">
        <f>IF(AW36="x",'3 - Projects'!M24,0)+IF(AW37="x",'3 - Projects'!M25)+IF(AW38="x",'3 - Projects'!M26)+IF(AW39="x",'3 - Projects'!M27)+IF(AW40="x",'3 - Projects'!M28)</f>
        <v>0</v>
      </c>
      <c r="AX183" s="85">
        <f>IF(AX36="x",'3 - Projects'!M24,0)+IF(AX37="x",'3 - Projects'!M25)+IF(AX38="x",'3 - Projects'!M26)+IF(AX39="x",'3 - Projects'!M27)+IF(AX40="x",'3 - Projects'!M28)</f>
        <v>0</v>
      </c>
      <c r="AY183" s="85">
        <f>IF(AY36="x",'3 - Projects'!M24,0)+IF(AY37="x",'3 - Projects'!M25)+IF(AY38="x",'3 - Projects'!M26)+IF(AY39="x",'3 - Projects'!M27)+IF(AY40="x",'3 - Projects'!M28)</f>
        <v>0</v>
      </c>
      <c r="AZ183" s="85">
        <f>IF(AZ36="x",'3 - Projects'!M24,0)+IF(AZ37="x",'3 - Projects'!M25)+IF(AZ38="x",'3 - Projects'!M26)+IF(AZ39="x",'3 - Projects'!M27)+IF(AZ40="x",'3 - Projects'!M28)</f>
        <v>0</v>
      </c>
      <c r="BA183" s="85">
        <f>IF(BA36="x",'3 - Projects'!M24,0)+IF(BA37="x",'3 - Projects'!M25)+IF(BA38="x",'3 - Projects'!M26)+IF(BA39="x",'3 - Projects'!M27)+IF(BA40="x",'3 - Projects'!M28)</f>
        <v>0</v>
      </c>
      <c r="BB183" s="85">
        <f>IF(BB36="x",'3 - Projects'!M24,0)+IF(BB37="x",'3 - Projects'!M25)+IF(BB38="x",'3 - Projects'!M26)+IF(BB39="x",'3 - Projects'!M27)+IF(BB40="x",'3 - Projects'!M28)</f>
        <v>0</v>
      </c>
      <c r="BC183" s="85">
        <f>IF(BC36="x",'3 - Projects'!M24,0)+IF(BC37="x",'3 - Projects'!M25)+IF(BC38="x",'3 - Projects'!M26)+IF(BC39="x",'3 - Projects'!M27)+IF(BC40="x",'3 - Projects'!M28)</f>
        <v>0</v>
      </c>
      <c r="BD183" s="85">
        <f>IF(BD36="x",'3 - Projects'!M24,0)+IF(BD37="x",'3 - Projects'!M25)+IF(BD38="x",'3 - Projects'!M26)+IF(BD39="x",'3 - Projects'!M27)+IF(BD40="x",'3 - Projects'!M28)</f>
        <v>0</v>
      </c>
      <c r="BE183" s="85">
        <f>IF(BE36="x",'3 - Projects'!M24,0)+IF(BE37="x",'3 - Projects'!M25)+IF(BE38="x",'3 - Projects'!M26)+IF(BE39="x",'3 - Projects'!M27)+IF(BE40="x",'3 - Projects'!M28)</f>
        <v>0</v>
      </c>
      <c r="BF183" s="85">
        <f>IF(BF36="x",'3 - Projects'!M24,0)+IF(BF37="x",'3 - Projects'!M25)+IF(BF38="x",'3 - Projects'!M26)+IF(BF39="x",'3 - Projects'!M27)+IF(BF40="x",'3 - Projects'!M28)</f>
        <v>0</v>
      </c>
      <c r="BG183" s="85">
        <f>IF(BG36="x",'3 - Projects'!M24,0)+IF(BG37="x",'3 - Projects'!M25)+IF(BG38="x",'3 - Projects'!M26)+IF(BG39="x",'3 - Projects'!M27)+IF(BG40="x",'3 - Projects'!M28)</f>
        <v>0</v>
      </c>
      <c r="BH183" s="86">
        <f>IF(BH36="x",'3 - Projects'!M24,0)+IF(BH37="x",'3 - Projects'!M25)+IF(BH38="x",'3 - Projects'!M26)+IF(BH39="x",'3 - Projects'!M27)+IF(BH40="x",'3 - Projects'!M28)</f>
        <v>0</v>
      </c>
    </row>
    <row r="184" spans="1:60">
      <c r="A184" s="84"/>
      <c r="B184" s="85" t="str">
        <f>IF(Resource8_Name&lt;&gt;"",Resource8_Name&amp;"(s)","")</f>
        <v/>
      </c>
      <c r="C184" s="85"/>
      <c r="D184" s="85"/>
      <c r="E184" s="85"/>
      <c r="F184" s="85"/>
      <c r="G184" s="85"/>
      <c r="H184" s="85"/>
      <c r="I184" s="84">
        <f>IF(I36="x",'3 - Projects'!N24,0)+IF(I37="x",'3 - Projects'!N25)+IF(I38="x",'3 - Projects'!N26)+IF(I39="x",'3 - Projects'!N27)+IF(I40="x",'3 - Projects'!N28)</f>
        <v>0</v>
      </c>
      <c r="J184" s="85">
        <f>IF(J36="x",'3 - Projects'!N24,0)+IF(J37="x",'3 - Projects'!N25)+IF(J38="x",'3 - Projects'!N26)+IF(J39="x",'3 - Projects'!N27)+IF(J40="x",'3 - Projects'!N28)</f>
        <v>0</v>
      </c>
      <c r="K184" s="85">
        <f>IF(K36="x",'3 - Projects'!N24,0)+IF(K37="x",'3 - Projects'!N25)+IF(K38="x",'3 - Projects'!N26)+IF(K39="x",'3 - Projects'!N27)+IF(K40="x",'3 - Projects'!N28)</f>
        <v>0</v>
      </c>
      <c r="L184" s="85">
        <f>IF(L36="x",'3 - Projects'!N24,0)+IF(L37="x",'3 - Projects'!N25)+IF(L38="x",'3 - Projects'!N26)+IF(L39="x",'3 - Projects'!N27)+IF(L40="x",'3 - Projects'!N28)</f>
        <v>0</v>
      </c>
      <c r="M184" s="85">
        <f>IF(M36="x",'3 - Projects'!N24,0)+IF(M37="x",'3 - Projects'!N25)+IF(M38="x",'3 - Projects'!N26)+IF(M39="x",'3 - Projects'!N27)+IF(M40="x",'3 - Projects'!N28)</f>
        <v>0</v>
      </c>
      <c r="N184" s="85">
        <f>IF(N36="x",'3 - Projects'!N24,0)+IF(N37="x",'3 - Projects'!N25)+IF(N38="x",'3 - Projects'!N26)+IF(N39="x",'3 - Projects'!N27)+IF(N40="x",'3 - Projects'!N28)</f>
        <v>0</v>
      </c>
      <c r="O184" s="85">
        <f>IF(O36="x",'3 - Projects'!N24,0)+IF(O37="x",'3 - Projects'!N25)+IF(O38="x",'3 - Projects'!N26)+IF(O39="x",'3 - Projects'!N27)+IF(O40="x",'3 - Projects'!N28)</f>
        <v>0</v>
      </c>
      <c r="P184" s="85">
        <f>IF(P36="x",'3 - Projects'!N24,0)+IF(P37="x",'3 - Projects'!N25)+IF(P38="x",'3 - Projects'!N26)+IF(P39="x",'3 - Projects'!N27)+IF(P40="x",'3 - Projects'!N28)</f>
        <v>0</v>
      </c>
      <c r="Q184" s="85">
        <f>IF(Q36="x",'3 - Projects'!N24,0)+IF(Q37="x",'3 - Projects'!N25)+IF(Q38="x",'3 - Projects'!N26)+IF(Q39="x",'3 - Projects'!N27)+IF(Q40="x",'3 - Projects'!N28)</f>
        <v>0</v>
      </c>
      <c r="R184" s="85">
        <f>IF(R36="x",'3 - Projects'!N24,0)+IF(R37="x",'3 - Projects'!N25)+IF(R38="x",'3 - Projects'!N26)+IF(R39="x",'3 - Projects'!N27)+IF(R40="x",'3 - Projects'!N28)</f>
        <v>0</v>
      </c>
      <c r="S184" s="85">
        <f>IF(S36="x",'3 - Projects'!N24,0)+IF(S37="x",'3 - Projects'!N25)+IF(S38="x",'3 - Projects'!N26)+IF(S39="x",'3 - Projects'!N27)+IF(S40="x",'3 - Projects'!N28)</f>
        <v>0</v>
      </c>
      <c r="T184" s="85">
        <f>IF(T36="x",'3 - Projects'!N24,0)+IF(T37="x",'3 - Projects'!N25)+IF(T38="x",'3 - Projects'!N26)+IF(T39="x",'3 - Projects'!N27)+IF(T40="x",'3 - Projects'!N28)</f>
        <v>0</v>
      </c>
      <c r="U184" s="85">
        <f>IF(U36="x",'3 - Projects'!N24,0)+IF(U37="x",'3 - Projects'!N25)+IF(U38="x",'3 - Projects'!N26)+IF(U39="x",'3 - Projects'!N27)+IF(U40="x",'3 - Projects'!N28)</f>
        <v>0</v>
      </c>
      <c r="V184" s="85">
        <f>IF(V36="x",'3 - Projects'!N24,0)+IF(V37="x",'3 - Projects'!N25)+IF(V38="x",'3 - Projects'!N26)+IF(V39="x",'3 - Projects'!N27)+IF(V40="x",'3 - Projects'!N28)</f>
        <v>0</v>
      </c>
      <c r="W184" s="85">
        <f>IF(W36="x",'3 - Projects'!N24,0)+IF(W37="x",'3 - Projects'!N25)+IF(W38="x",'3 - Projects'!N26)+IF(W39="x",'3 - Projects'!N27)+IF(W40="x",'3 - Projects'!N28)</f>
        <v>0</v>
      </c>
      <c r="X184" s="85">
        <f>IF(X36="x",'3 - Projects'!N24,0)+IF(X37="x",'3 - Projects'!N25)+IF(X38="x",'3 - Projects'!N26)+IF(X39="x",'3 - Projects'!N27)+IF(X40="x",'3 - Projects'!N28)</f>
        <v>0</v>
      </c>
      <c r="Y184" s="85">
        <f>IF(Y36="x",'3 - Projects'!N24,0)+IF(Y37="x",'3 - Projects'!N25)+IF(Y38="x",'3 - Projects'!N26)+IF(Y39="x",'3 - Projects'!N27)+IF(Y40="x",'3 - Projects'!N28)</f>
        <v>0</v>
      </c>
      <c r="Z184" s="85">
        <f>IF(Z36="x",'3 - Projects'!N24,0)+IF(Z37="x",'3 - Projects'!N25)+IF(Z38="x",'3 - Projects'!N26)+IF(Z39="x",'3 - Projects'!N27)+IF(Z40="x",'3 - Projects'!N28)</f>
        <v>0</v>
      </c>
      <c r="AA184" s="85">
        <f>IF(AA36="x",'3 - Projects'!N24,0)+IF(AA37="x",'3 - Projects'!N25)+IF(AA38="x",'3 - Projects'!N26)+IF(AA39="x",'3 - Projects'!N27)+IF(AA40="x",'3 - Projects'!N28)</f>
        <v>0</v>
      </c>
      <c r="AB184" s="85">
        <f>IF(AB36="x",'3 - Projects'!N24,0)+IF(AB37="x",'3 - Projects'!N25)+IF(AB38="x",'3 - Projects'!N26)+IF(AB39="x",'3 - Projects'!N27)+IF(AB40="x",'3 - Projects'!N28)</f>
        <v>0</v>
      </c>
      <c r="AC184" s="85">
        <f>IF(AC36="x",'3 - Projects'!N24,0)+IF(AC37="x",'3 - Projects'!N25)+IF(AC38="x",'3 - Projects'!N26)+IF(AC39="x",'3 - Projects'!N27)+IF(AC40="x",'3 - Projects'!N28)</f>
        <v>0</v>
      </c>
      <c r="AD184" s="85">
        <f>IF(AD36="x",'3 - Projects'!N24,0)+IF(AD37="x",'3 - Projects'!N25)+IF(AD38="x",'3 - Projects'!N26)+IF(AD39="x",'3 - Projects'!N27)+IF(AD40="x",'3 - Projects'!N28)</f>
        <v>0</v>
      </c>
      <c r="AE184" s="85">
        <f>IF(AE36="x",'3 - Projects'!N24,0)+IF(AE37="x",'3 - Projects'!N25)+IF(AE38="x",'3 - Projects'!N26)+IF(AE39="x",'3 - Projects'!N27)+IF(AE40="x",'3 - Projects'!N28)</f>
        <v>0</v>
      </c>
      <c r="AF184" s="85">
        <f>IF(AF36="x",'3 - Projects'!N24,0)+IF(AF37="x",'3 - Projects'!N25)+IF(AF38="x",'3 - Projects'!N26)+IF(AF39="x",'3 - Projects'!N27)+IF(AF40="x",'3 - Projects'!N28)</f>
        <v>0</v>
      </c>
      <c r="AG184" s="85">
        <f>IF(AG36="x",'3 - Projects'!N24,0)+IF(AG37="x",'3 - Projects'!N25)+IF(AG38="x",'3 - Projects'!N26)+IF(AG39="x",'3 - Projects'!N27)+IF(AG40="x",'3 - Projects'!N28)</f>
        <v>0</v>
      </c>
      <c r="AH184" s="85">
        <f>IF(AH36="x",'3 - Projects'!N24,0)+IF(AH37="x",'3 - Projects'!N25)+IF(AH38="x",'3 - Projects'!N26)+IF(AH39="x",'3 - Projects'!N27)+IF(AH40="x",'3 - Projects'!N28)</f>
        <v>0</v>
      </c>
      <c r="AI184" s="85">
        <f>IF(AI36="x",'3 - Projects'!N24,0)+IF(AI37="x",'3 - Projects'!N25)+IF(AI38="x",'3 - Projects'!N26)+IF(AI39="x",'3 - Projects'!N27)+IF(AI40="x",'3 - Projects'!N28)</f>
        <v>0</v>
      </c>
      <c r="AJ184" s="85">
        <f>IF(AJ36="x",'3 - Projects'!N24,0)+IF(AJ37="x",'3 - Projects'!N25)+IF(AJ38="x",'3 - Projects'!N26)+IF(AJ39="x",'3 - Projects'!N27)+IF(AJ40="x",'3 - Projects'!N28)</f>
        <v>0</v>
      </c>
      <c r="AK184" s="85">
        <f>IF(AK36="x",'3 - Projects'!N24,0)+IF(AK37="x",'3 - Projects'!N25)+IF(AK38="x",'3 - Projects'!N26)+IF(AK39="x",'3 - Projects'!N27)+IF(AK40="x",'3 - Projects'!N28)</f>
        <v>0</v>
      </c>
      <c r="AL184" s="85">
        <f>IF(AL36="x",'3 - Projects'!N24,0)+IF(AL37="x",'3 - Projects'!N25)+IF(AL38="x",'3 - Projects'!N26)+IF(AL39="x",'3 - Projects'!N27)+IF(AL40="x",'3 - Projects'!N28)</f>
        <v>0</v>
      </c>
      <c r="AM184" s="85">
        <f>IF(AM36="x",'3 - Projects'!N24,0)+IF(AM37="x",'3 - Projects'!N25)+IF(AM38="x",'3 - Projects'!N26)+IF(AM39="x",'3 - Projects'!N27)+IF(AM40="x",'3 - Projects'!N28)</f>
        <v>0</v>
      </c>
      <c r="AN184" s="85">
        <f>IF(AN36="x",'3 - Projects'!N24,0)+IF(AN37="x",'3 - Projects'!N25)+IF(AN38="x",'3 - Projects'!N26)+IF(AN39="x",'3 - Projects'!N27)+IF(AN40="x",'3 - Projects'!N28)</f>
        <v>0</v>
      </c>
      <c r="AO184" s="85">
        <f>IF(AO36="x",'3 - Projects'!N24,0)+IF(AO37="x",'3 - Projects'!N25)+IF(AO38="x",'3 - Projects'!N26)+IF(AO39="x",'3 - Projects'!N27)+IF(AO40="x",'3 - Projects'!N28)</f>
        <v>0</v>
      </c>
      <c r="AP184" s="85">
        <f>IF(AP36="x",'3 - Projects'!N24,0)+IF(AP37="x",'3 - Projects'!N25)+IF(AP38="x",'3 - Projects'!N26)+IF(AP39="x",'3 - Projects'!N27)+IF(AP40="x",'3 - Projects'!N28)</f>
        <v>0</v>
      </c>
      <c r="AQ184" s="85">
        <f>IF(AQ36="x",'3 - Projects'!N24,0)+IF(AQ37="x",'3 - Projects'!N25)+IF(AQ38="x",'3 - Projects'!N26)+IF(AQ39="x",'3 - Projects'!N27)+IF(AQ40="x",'3 - Projects'!N28)</f>
        <v>0</v>
      </c>
      <c r="AR184" s="85">
        <f>IF(AR36="x",'3 - Projects'!N24,0)+IF(AR37="x",'3 - Projects'!N25)+IF(AR38="x",'3 - Projects'!N26)+IF(AR39="x",'3 - Projects'!N27)+IF(AR40="x",'3 - Projects'!N28)</f>
        <v>0</v>
      </c>
      <c r="AS184" s="85">
        <f>IF(AS36="x",'3 - Projects'!N24,0)+IF(AS37="x",'3 - Projects'!N25)+IF(AS38="x",'3 - Projects'!N26)+IF(AS39="x",'3 - Projects'!N27)+IF(AS40="x",'3 - Projects'!N28)</f>
        <v>0</v>
      </c>
      <c r="AT184" s="85">
        <f>IF(AT36="x",'3 - Projects'!N24,0)+IF(AT37="x",'3 - Projects'!N25)+IF(AT38="x",'3 - Projects'!N26)+IF(AT39="x",'3 - Projects'!N27)+IF(AT40="x",'3 - Projects'!N28)</f>
        <v>0</v>
      </c>
      <c r="AU184" s="85">
        <f>IF(AU36="x",'3 - Projects'!N24,0)+IF(AU37="x",'3 - Projects'!N25)+IF(AU38="x",'3 - Projects'!N26)+IF(AU39="x",'3 - Projects'!N27)+IF(AU40="x",'3 - Projects'!N28)</f>
        <v>0</v>
      </c>
      <c r="AV184" s="85">
        <f>IF(AV36="x",'3 - Projects'!N24,0)+IF(AV37="x",'3 - Projects'!N25)+IF(AV38="x",'3 - Projects'!N26)+IF(AV39="x",'3 - Projects'!N27)+IF(AV40="x",'3 - Projects'!N28)</f>
        <v>0</v>
      </c>
      <c r="AW184" s="85">
        <f>IF(AW36="x",'3 - Projects'!N24,0)+IF(AW37="x",'3 - Projects'!N25)+IF(AW38="x",'3 - Projects'!N26)+IF(AW39="x",'3 - Projects'!N27)+IF(AW40="x",'3 - Projects'!N28)</f>
        <v>0</v>
      </c>
      <c r="AX184" s="85">
        <f>IF(AX36="x",'3 - Projects'!N24,0)+IF(AX37="x",'3 - Projects'!N25)+IF(AX38="x",'3 - Projects'!N26)+IF(AX39="x",'3 - Projects'!N27)+IF(AX40="x",'3 - Projects'!N28)</f>
        <v>0</v>
      </c>
      <c r="AY184" s="85">
        <f>IF(AY36="x",'3 - Projects'!N24,0)+IF(AY37="x",'3 - Projects'!N25)+IF(AY38="x",'3 - Projects'!N26)+IF(AY39="x",'3 - Projects'!N27)+IF(AY40="x",'3 - Projects'!N28)</f>
        <v>0</v>
      </c>
      <c r="AZ184" s="85">
        <f>IF(AZ36="x",'3 - Projects'!N24,0)+IF(AZ37="x",'3 - Projects'!N25)+IF(AZ38="x",'3 - Projects'!N26)+IF(AZ39="x",'3 - Projects'!N27)+IF(AZ40="x",'3 - Projects'!N28)</f>
        <v>0</v>
      </c>
      <c r="BA184" s="85">
        <f>IF(BA36="x",'3 - Projects'!N24,0)+IF(BA37="x",'3 - Projects'!N25)+IF(BA38="x",'3 - Projects'!N26)+IF(BA39="x",'3 - Projects'!N27)+IF(BA40="x",'3 - Projects'!N28)</f>
        <v>0</v>
      </c>
      <c r="BB184" s="85">
        <f>IF(BB36="x",'3 - Projects'!N24,0)+IF(BB37="x",'3 - Projects'!N25)+IF(BB38="x",'3 - Projects'!N26)+IF(BB39="x",'3 - Projects'!N27)+IF(BB40="x",'3 - Projects'!N28)</f>
        <v>0</v>
      </c>
      <c r="BC184" s="85">
        <f>IF(BC36="x",'3 - Projects'!N24,0)+IF(BC37="x",'3 - Projects'!N25)+IF(BC38="x",'3 - Projects'!N26)+IF(BC39="x",'3 - Projects'!N27)+IF(BC40="x",'3 - Projects'!N28)</f>
        <v>0</v>
      </c>
      <c r="BD184" s="85">
        <f>IF(BD36="x",'3 - Projects'!N24,0)+IF(BD37="x",'3 - Projects'!N25)+IF(BD38="x",'3 - Projects'!N26)+IF(BD39="x",'3 - Projects'!N27)+IF(BD40="x",'3 - Projects'!N28)</f>
        <v>0</v>
      </c>
      <c r="BE184" s="85">
        <f>IF(BE36="x",'3 - Projects'!N24,0)+IF(BE37="x",'3 - Projects'!N25)+IF(BE38="x",'3 - Projects'!N26)+IF(BE39="x",'3 - Projects'!N27)+IF(BE40="x",'3 - Projects'!N28)</f>
        <v>0</v>
      </c>
      <c r="BF184" s="85">
        <f>IF(BF36="x",'3 - Projects'!N24,0)+IF(BF37="x",'3 - Projects'!N25)+IF(BF38="x",'3 - Projects'!N26)+IF(BF39="x",'3 - Projects'!N27)+IF(BF40="x",'3 - Projects'!N28)</f>
        <v>0</v>
      </c>
      <c r="BG184" s="85">
        <f>IF(BG36="x",'3 - Projects'!N24,0)+IF(BG37="x",'3 - Projects'!N25)+IF(BG38="x",'3 - Projects'!N26)+IF(BG39="x",'3 - Projects'!N27)+IF(BG40="x",'3 - Projects'!N28)</f>
        <v>0</v>
      </c>
      <c r="BH184" s="86">
        <f>IF(BH36="x",'3 - Projects'!N24,0)+IF(BH37="x",'3 - Projects'!N25)+IF(BH38="x",'3 - Projects'!N26)+IF(BH39="x",'3 - Projects'!N27)+IF(BH40="x",'3 - Projects'!N28)</f>
        <v>0</v>
      </c>
    </row>
    <row r="185" spans="1:60">
      <c r="A185" s="84"/>
      <c r="B185" s="85" t="str">
        <f>IF(Resource9_Name&lt;&gt;"",Resource9_Name&amp;"(s)","")</f>
        <v/>
      </c>
      <c r="C185" s="85"/>
      <c r="D185" s="85"/>
      <c r="E185" s="85"/>
      <c r="F185" s="85"/>
      <c r="G185" s="85"/>
      <c r="H185" s="85"/>
      <c r="I185" s="84">
        <f>IF(I36="x",'3 - Projects'!O24,0)+IF(I37="x",'3 - Projects'!O25)+IF(I38="x",'3 - Projects'!O26)+IF(I39="x",'3 - Projects'!O27)+IF(I40="x",'3 - Projects'!O28)</f>
        <v>0</v>
      </c>
      <c r="J185" s="85">
        <f>IF(J36="x",'3 - Projects'!O24,0)+IF(J37="x",'3 - Projects'!O25)+IF(J38="x",'3 - Projects'!O26)+IF(J39="x",'3 - Projects'!O27)+IF(J40="x",'3 - Projects'!O28)</f>
        <v>0</v>
      </c>
      <c r="K185" s="85">
        <f>IF(K36="x",'3 - Projects'!O24,0)+IF(K37="x",'3 - Projects'!O25)+IF(K38="x",'3 - Projects'!O26)+IF(K39="x",'3 - Projects'!O27)+IF(K40="x",'3 - Projects'!O28)</f>
        <v>0</v>
      </c>
      <c r="L185" s="85">
        <f>IF(L36="x",'3 - Projects'!O24,0)+IF(L37="x",'3 - Projects'!O25)+IF(L38="x",'3 - Projects'!O26)+IF(L39="x",'3 - Projects'!O27)+IF(L40="x",'3 - Projects'!O28)</f>
        <v>0</v>
      </c>
      <c r="M185" s="85">
        <f>IF(M36="x",'3 - Projects'!O24,0)+IF(M37="x",'3 - Projects'!O25)+IF(M38="x",'3 - Projects'!O26)+IF(M39="x",'3 - Projects'!O27)+IF(M40="x",'3 - Projects'!O28)</f>
        <v>0</v>
      </c>
      <c r="N185" s="85">
        <f>IF(N36="x",'3 - Projects'!O24,0)+IF(N37="x",'3 - Projects'!O25)+IF(N38="x",'3 - Projects'!O26)+IF(N39="x",'3 - Projects'!O27)+IF(N40="x",'3 - Projects'!O28)</f>
        <v>0</v>
      </c>
      <c r="O185" s="85">
        <f>IF(O36="x",'3 - Projects'!O24,0)+IF(O37="x",'3 - Projects'!O25)+IF(O38="x",'3 - Projects'!O26)+IF(O39="x",'3 - Projects'!O27)+IF(O40="x",'3 - Projects'!O28)</f>
        <v>0</v>
      </c>
      <c r="P185" s="85">
        <f>IF(P36="x",'3 - Projects'!O24,0)+IF(P37="x",'3 - Projects'!O25)+IF(P38="x",'3 - Projects'!O26)+IF(P39="x",'3 - Projects'!O27)+IF(P40="x",'3 - Projects'!O28)</f>
        <v>0</v>
      </c>
      <c r="Q185" s="85">
        <f>IF(Q36="x",'3 - Projects'!O24,0)+IF(Q37="x",'3 - Projects'!O25)+IF(Q38="x",'3 - Projects'!O26)+IF(Q39="x",'3 - Projects'!O27)+IF(Q40="x",'3 - Projects'!O28)</f>
        <v>0</v>
      </c>
      <c r="R185" s="85">
        <f>IF(R36="x",'3 - Projects'!O24,0)+IF(R37="x",'3 - Projects'!O25)+IF(R38="x",'3 - Projects'!O26)+IF(R39="x",'3 - Projects'!O27)+IF(R40="x",'3 - Projects'!O28)</f>
        <v>0</v>
      </c>
      <c r="S185" s="85">
        <f>IF(S36="x",'3 - Projects'!O24,0)+IF(S37="x",'3 - Projects'!O25)+IF(S38="x",'3 - Projects'!O26)+IF(S39="x",'3 - Projects'!O27)+IF(S40="x",'3 - Projects'!O28)</f>
        <v>0</v>
      </c>
      <c r="T185" s="85">
        <f>IF(T36="x",'3 - Projects'!O24,0)+IF(T37="x",'3 - Projects'!O25)+IF(T38="x",'3 - Projects'!O26)+IF(T39="x",'3 - Projects'!O27)+IF(T40="x",'3 - Projects'!O28)</f>
        <v>0</v>
      </c>
      <c r="U185" s="85">
        <f>IF(U36="x",'3 - Projects'!O24,0)+IF(U37="x",'3 - Projects'!O25)+IF(U38="x",'3 - Projects'!O26)+IF(U39="x",'3 - Projects'!O27)+IF(U40="x",'3 - Projects'!O28)</f>
        <v>0</v>
      </c>
      <c r="V185" s="85">
        <f>IF(V36="x",'3 - Projects'!O24,0)+IF(V37="x",'3 - Projects'!O25)+IF(V38="x",'3 - Projects'!O26)+IF(V39="x",'3 - Projects'!O27)+IF(V40="x",'3 - Projects'!O28)</f>
        <v>0</v>
      </c>
      <c r="W185" s="85">
        <f>IF(W36="x",'3 - Projects'!O24,0)+IF(W37="x",'3 - Projects'!O25)+IF(W38="x",'3 - Projects'!O26)+IF(W39="x",'3 - Projects'!O27)+IF(W40="x",'3 - Projects'!O28)</f>
        <v>0</v>
      </c>
      <c r="X185" s="85">
        <f>IF(X36="x",'3 - Projects'!O24,0)+IF(X37="x",'3 - Projects'!O25)+IF(X38="x",'3 - Projects'!O26)+IF(X39="x",'3 - Projects'!O27)+IF(X40="x",'3 - Projects'!O28)</f>
        <v>0</v>
      </c>
      <c r="Y185" s="85">
        <f>IF(Y36="x",'3 - Projects'!O24,0)+IF(Y37="x",'3 - Projects'!O25)+IF(Y38="x",'3 - Projects'!O26)+IF(Y39="x",'3 - Projects'!O27)+IF(Y40="x",'3 - Projects'!O28)</f>
        <v>0</v>
      </c>
      <c r="Z185" s="85">
        <f>IF(Z36="x",'3 - Projects'!O24,0)+IF(Z37="x",'3 - Projects'!O25)+IF(Z38="x",'3 - Projects'!O26)+IF(Z39="x",'3 - Projects'!O27)+IF(Z40="x",'3 - Projects'!O28)</f>
        <v>0</v>
      </c>
      <c r="AA185" s="85">
        <f>IF(AA36="x",'3 - Projects'!O24,0)+IF(AA37="x",'3 - Projects'!O25)+IF(AA38="x",'3 - Projects'!O26)+IF(AA39="x",'3 - Projects'!O27)+IF(AA40="x",'3 - Projects'!O28)</f>
        <v>0</v>
      </c>
      <c r="AB185" s="85">
        <f>IF(AB36="x",'3 - Projects'!O24,0)+IF(AB37="x",'3 - Projects'!O25)+IF(AB38="x",'3 - Projects'!O26)+IF(AB39="x",'3 - Projects'!O27)+IF(AB40="x",'3 - Projects'!O28)</f>
        <v>0</v>
      </c>
      <c r="AC185" s="85">
        <f>IF(AC36="x",'3 - Projects'!O24,0)+IF(AC37="x",'3 - Projects'!O25)+IF(AC38="x",'3 - Projects'!O26)+IF(AC39="x",'3 - Projects'!O27)+IF(AC40="x",'3 - Projects'!O28)</f>
        <v>0</v>
      </c>
      <c r="AD185" s="85">
        <f>IF(AD36="x",'3 - Projects'!O24,0)+IF(AD37="x",'3 - Projects'!O25)+IF(AD38="x",'3 - Projects'!O26)+IF(AD39="x",'3 - Projects'!O27)+IF(AD40="x",'3 - Projects'!O28)</f>
        <v>0</v>
      </c>
      <c r="AE185" s="85">
        <f>IF(AE36="x",'3 - Projects'!O24,0)+IF(AE37="x",'3 - Projects'!O25)+IF(AE38="x",'3 - Projects'!O26)+IF(AE39="x",'3 - Projects'!O27)+IF(AE40="x",'3 - Projects'!O28)</f>
        <v>0</v>
      </c>
      <c r="AF185" s="85">
        <f>IF(AF36="x",'3 - Projects'!O24,0)+IF(AF37="x",'3 - Projects'!O25)+IF(AF38="x",'3 - Projects'!O26)+IF(AF39="x",'3 - Projects'!O27)+IF(AF40="x",'3 - Projects'!O28)</f>
        <v>0</v>
      </c>
      <c r="AG185" s="85">
        <f>IF(AG36="x",'3 - Projects'!O24,0)+IF(AG37="x",'3 - Projects'!O25)+IF(AG38="x",'3 - Projects'!O26)+IF(AG39="x",'3 - Projects'!O27)+IF(AG40="x",'3 - Projects'!O28)</f>
        <v>0</v>
      </c>
      <c r="AH185" s="85">
        <f>IF(AH36="x",'3 - Projects'!O24,0)+IF(AH37="x",'3 - Projects'!O25)+IF(AH38="x",'3 - Projects'!O26)+IF(AH39="x",'3 - Projects'!O27)+IF(AH40="x",'3 - Projects'!O28)</f>
        <v>0</v>
      </c>
      <c r="AI185" s="85">
        <f>IF(AI36="x",'3 - Projects'!O24,0)+IF(AI37="x",'3 - Projects'!O25)+IF(AI38="x",'3 - Projects'!O26)+IF(AI39="x",'3 - Projects'!O27)+IF(AI40="x",'3 - Projects'!O28)</f>
        <v>0</v>
      </c>
      <c r="AJ185" s="85">
        <f>IF(AJ36="x",'3 - Projects'!O24,0)+IF(AJ37="x",'3 - Projects'!O25)+IF(AJ38="x",'3 - Projects'!O26)+IF(AJ39="x",'3 - Projects'!O27)+IF(AJ40="x",'3 - Projects'!O28)</f>
        <v>0</v>
      </c>
      <c r="AK185" s="85">
        <f>IF(AK36="x",'3 - Projects'!O24,0)+IF(AK37="x",'3 - Projects'!O25)+IF(AK38="x",'3 - Projects'!O26)+IF(AK39="x",'3 - Projects'!O27)+IF(AK40="x",'3 - Projects'!O28)</f>
        <v>0</v>
      </c>
      <c r="AL185" s="85">
        <f>IF(AL36="x",'3 - Projects'!O24,0)+IF(AL37="x",'3 - Projects'!O25)+IF(AL38="x",'3 - Projects'!O26)+IF(AL39="x",'3 - Projects'!O27)+IF(AL40="x",'3 - Projects'!O28)</f>
        <v>0</v>
      </c>
      <c r="AM185" s="85">
        <f>IF(AM36="x",'3 - Projects'!O24,0)+IF(AM37="x",'3 - Projects'!O25)+IF(AM38="x",'3 - Projects'!O26)+IF(AM39="x",'3 - Projects'!O27)+IF(AM40="x",'3 - Projects'!O28)</f>
        <v>0</v>
      </c>
      <c r="AN185" s="85">
        <f>IF(AN36="x",'3 - Projects'!O24,0)+IF(AN37="x",'3 - Projects'!O25)+IF(AN38="x",'3 - Projects'!O26)+IF(AN39="x",'3 - Projects'!O27)+IF(AN40="x",'3 - Projects'!O28)</f>
        <v>0</v>
      </c>
      <c r="AO185" s="85">
        <f>IF(AO36="x",'3 - Projects'!O24,0)+IF(AO37="x",'3 - Projects'!O25)+IF(AO38="x",'3 - Projects'!O26)+IF(AO39="x",'3 - Projects'!O27)+IF(AO40="x",'3 - Projects'!O28)</f>
        <v>0</v>
      </c>
      <c r="AP185" s="85">
        <f>IF(AP36="x",'3 - Projects'!O24,0)+IF(AP37="x",'3 - Projects'!O25)+IF(AP38="x",'3 - Projects'!O26)+IF(AP39="x",'3 - Projects'!O27)+IF(AP40="x",'3 - Projects'!O28)</f>
        <v>0</v>
      </c>
      <c r="AQ185" s="85">
        <f>IF(AQ36="x",'3 - Projects'!O24,0)+IF(AQ37="x",'3 - Projects'!O25)+IF(AQ38="x",'3 - Projects'!O26)+IF(AQ39="x",'3 - Projects'!O27)+IF(AQ40="x",'3 - Projects'!O28)</f>
        <v>0</v>
      </c>
      <c r="AR185" s="85">
        <f>IF(AR36="x",'3 - Projects'!O24,0)+IF(AR37="x",'3 - Projects'!O25)+IF(AR38="x",'3 - Projects'!O26)+IF(AR39="x",'3 - Projects'!O27)+IF(AR40="x",'3 - Projects'!O28)</f>
        <v>0</v>
      </c>
      <c r="AS185" s="85">
        <f>IF(AS36="x",'3 - Projects'!O24,0)+IF(AS37="x",'3 - Projects'!O25)+IF(AS38="x",'3 - Projects'!O26)+IF(AS39="x",'3 - Projects'!O27)+IF(AS40="x",'3 - Projects'!O28)</f>
        <v>0</v>
      </c>
      <c r="AT185" s="85">
        <f>IF(AT36="x",'3 - Projects'!O24,0)+IF(AT37="x",'3 - Projects'!O25)+IF(AT38="x",'3 - Projects'!O26)+IF(AT39="x",'3 - Projects'!O27)+IF(AT40="x",'3 - Projects'!O28)</f>
        <v>0</v>
      </c>
      <c r="AU185" s="85">
        <f>IF(AU36="x",'3 - Projects'!O24,0)+IF(AU37="x",'3 - Projects'!O25)+IF(AU38="x",'3 - Projects'!O26)+IF(AU39="x",'3 - Projects'!O27)+IF(AU40="x",'3 - Projects'!O28)</f>
        <v>0</v>
      </c>
      <c r="AV185" s="85">
        <f>IF(AV36="x",'3 - Projects'!O24,0)+IF(AV37="x",'3 - Projects'!O25)+IF(AV38="x",'3 - Projects'!O26)+IF(AV39="x",'3 - Projects'!O27)+IF(AV40="x",'3 - Projects'!O28)</f>
        <v>0</v>
      </c>
      <c r="AW185" s="85">
        <f>IF(AW36="x",'3 - Projects'!O24,0)+IF(AW37="x",'3 - Projects'!O25)+IF(AW38="x",'3 - Projects'!O26)+IF(AW39="x",'3 - Projects'!O27)+IF(AW40="x",'3 - Projects'!O28)</f>
        <v>0</v>
      </c>
      <c r="AX185" s="85">
        <f>IF(AX36="x",'3 - Projects'!O24,0)+IF(AX37="x",'3 - Projects'!O25)+IF(AX38="x",'3 - Projects'!O26)+IF(AX39="x",'3 - Projects'!O27)+IF(AX40="x",'3 - Projects'!O28)</f>
        <v>0</v>
      </c>
      <c r="AY185" s="85">
        <f>IF(AY36="x",'3 - Projects'!O24,0)+IF(AY37="x",'3 - Projects'!O25)+IF(AY38="x",'3 - Projects'!O26)+IF(AY39="x",'3 - Projects'!O27)+IF(AY40="x",'3 - Projects'!O28)</f>
        <v>0</v>
      </c>
      <c r="AZ185" s="85">
        <f>IF(AZ36="x",'3 - Projects'!O24,0)+IF(AZ37="x",'3 - Projects'!O25)+IF(AZ38="x",'3 - Projects'!O26)+IF(AZ39="x",'3 - Projects'!O27)+IF(AZ40="x",'3 - Projects'!O28)</f>
        <v>0</v>
      </c>
      <c r="BA185" s="85">
        <f>IF(BA36="x",'3 - Projects'!O24,0)+IF(BA37="x",'3 - Projects'!O25)+IF(BA38="x",'3 - Projects'!O26)+IF(BA39="x",'3 - Projects'!O27)+IF(BA40="x",'3 - Projects'!O28)</f>
        <v>0</v>
      </c>
      <c r="BB185" s="85">
        <f>IF(BB36="x",'3 - Projects'!O24,0)+IF(BB37="x",'3 - Projects'!O25)+IF(BB38="x",'3 - Projects'!O26)+IF(BB39="x",'3 - Projects'!O27)+IF(BB40="x",'3 - Projects'!O28)</f>
        <v>0</v>
      </c>
      <c r="BC185" s="85">
        <f>IF(BC36="x",'3 - Projects'!O24,0)+IF(BC37="x",'3 - Projects'!O25)+IF(BC38="x",'3 - Projects'!O26)+IF(BC39="x",'3 - Projects'!O27)+IF(BC40="x",'3 - Projects'!O28)</f>
        <v>0</v>
      </c>
      <c r="BD185" s="85">
        <f>IF(BD36="x",'3 - Projects'!O24,0)+IF(BD37="x",'3 - Projects'!O25)+IF(BD38="x",'3 - Projects'!O26)+IF(BD39="x",'3 - Projects'!O27)+IF(BD40="x",'3 - Projects'!O28)</f>
        <v>0</v>
      </c>
      <c r="BE185" s="85">
        <f>IF(BE36="x",'3 - Projects'!O24,0)+IF(BE37="x",'3 - Projects'!O25)+IF(BE38="x",'3 - Projects'!O26)+IF(BE39="x",'3 - Projects'!O27)+IF(BE40="x",'3 - Projects'!O28)</f>
        <v>0</v>
      </c>
      <c r="BF185" s="85">
        <f>IF(BF36="x",'3 - Projects'!O24,0)+IF(BF37="x",'3 - Projects'!O25)+IF(BF38="x",'3 - Projects'!O26)+IF(BF39="x",'3 - Projects'!O27)+IF(BF40="x",'3 - Projects'!O28)</f>
        <v>0</v>
      </c>
      <c r="BG185" s="85">
        <f>IF(BG36="x",'3 - Projects'!O24,0)+IF(BG37="x",'3 - Projects'!O25)+IF(BG38="x",'3 - Projects'!O26)+IF(BG39="x",'3 - Projects'!O27)+IF(BG40="x",'3 - Projects'!O28)</f>
        <v>0</v>
      </c>
      <c r="BH185" s="86">
        <f>IF(BH36="x",'3 - Projects'!O24,0)+IF(BH37="x",'3 - Projects'!O25)+IF(BH38="x",'3 - Projects'!O26)+IF(BH39="x",'3 - Projects'!O27)+IF(BH40="x",'3 - Projects'!O28)</f>
        <v>0</v>
      </c>
    </row>
    <row r="186" spans="1:60">
      <c r="A186" s="87"/>
      <c r="B186" s="88" t="str">
        <f>IF(Resource10_Name&lt;&gt;"",Resource10_Name&amp;"(s)","")</f>
        <v/>
      </c>
      <c r="C186" s="88"/>
      <c r="D186" s="88"/>
      <c r="E186" s="88"/>
      <c r="F186" s="88"/>
      <c r="G186" s="88"/>
      <c r="H186" s="88"/>
      <c r="I186" s="87">
        <f>IF(I36="x",'3 - Projects'!P24,0)+IF(I37="x",'3 - Projects'!P25)+IF(I38="x",'3 - Projects'!P26)+IF(I39="x",'3 - Projects'!P27)+IF(I40="x",'3 - Projects'!P28)</f>
        <v>0</v>
      </c>
      <c r="J186" s="88">
        <f>IF(J36="x",'3 - Projects'!P24,0)+IF(J37="x",'3 - Projects'!P25)+IF(J38="x",'3 - Projects'!P26)+IF(J39="x",'3 - Projects'!P27)+IF(J40="x",'3 - Projects'!P28)</f>
        <v>0</v>
      </c>
      <c r="K186" s="88">
        <f>IF(K36="x",'3 - Projects'!P24,0)+IF(K37="x",'3 - Projects'!P25)+IF(K38="x",'3 - Projects'!P26)+IF(K39="x",'3 - Projects'!P27)+IF(K40="x",'3 - Projects'!P28)</f>
        <v>0</v>
      </c>
      <c r="L186" s="88">
        <f>IF(L36="x",'3 - Projects'!P24,0)+IF(L37="x",'3 - Projects'!P25)+IF(L38="x",'3 - Projects'!P26)+IF(L39="x",'3 - Projects'!P27)+IF(L40="x",'3 - Projects'!P28)</f>
        <v>0</v>
      </c>
      <c r="M186" s="88">
        <f>IF(M36="x",'3 - Projects'!P24,0)+IF(M37="x",'3 - Projects'!P25)+IF(M38="x",'3 - Projects'!P26)+IF(M39="x",'3 - Projects'!P27)+IF(M40="x",'3 - Projects'!P28)</f>
        <v>0</v>
      </c>
      <c r="N186" s="88">
        <f>IF(N36="x",'3 - Projects'!P24,0)+IF(N37="x",'3 - Projects'!P25)+IF(N38="x",'3 - Projects'!P26)+IF(N39="x",'3 - Projects'!P27)+IF(N40="x",'3 - Projects'!P28)</f>
        <v>0</v>
      </c>
      <c r="O186" s="88">
        <f>IF(O36="x",'3 - Projects'!P24,0)+IF(O37="x",'3 - Projects'!P25)+IF(O38="x",'3 - Projects'!P26)+IF(O39="x",'3 - Projects'!P27)+IF(O40="x",'3 - Projects'!P28)</f>
        <v>0</v>
      </c>
      <c r="P186" s="88">
        <f>IF(P36="x",'3 - Projects'!P24,0)+IF(P37="x",'3 - Projects'!P25)+IF(P38="x",'3 - Projects'!P26)+IF(P39="x",'3 - Projects'!P27)+IF(P40="x",'3 - Projects'!P28)</f>
        <v>0</v>
      </c>
      <c r="Q186" s="88">
        <f>IF(Q36="x",'3 - Projects'!P24,0)+IF(Q37="x",'3 - Projects'!P25)+IF(Q38="x",'3 - Projects'!P26)+IF(Q39="x",'3 - Projects'!P27)+IF(Q40="x",'3 - Projects'!P28)</f>
        <v>0</v>
      </c>
      <c r="R186" s="88">
        <f>IF(R36="x",'3 - Projects'!P24,0)+IF(R37="x",'3 - Projects'!P25)+IF(R38="x",'3 - Projects'!P26)+IF(R39="x",'3 - Projects'!P27)+IF(R40="x",'3 - Projects'!P28)</f>
        <v>0</v>
      </c>
      <c r="S186" s="88">
        <f>IF(S36="x",'3 - Projects'!P24,0)+IF(S37="x",'3 - Projects'!P25)+IF(S38="x",'3 - Projects'!P26)+IF(S39="x",'3 - Projects'!P27)+IF(S40="x",'3 - Projects'!P28)</f>
        <v>0</v>
      </c>
      <c r="T186" s="88">
        <f>IF(T36="x",'3 - Projects'!P24,0)+IF(T37="x",'3 - Projects'!P25)+IF(T38="x",'3 - Projects'!P26)+IF(T39="x",'3 - Projects'!P27)+IF(T40="x",'3 - Projects'!P28)</f>
        <v>0</v>
      </c>
      <c r="U186" s="88">
        <f>IF(U36="x",'3 - Projects'!P24,0)+IF(U37="x",'3 - Projects'!P25)+IF(U38="x",'3 - Projects'!P26)+IF(U39="x",'3 - Projects'!P27)+IF(U40="x",'3 - Projects'!P28)</f>
        <v>0</v>
      </c>
      <c r="V186" s="88">
        <f>IF(V36="x",'3 - Projects'!P24,0)+IF(V37="x",'3 - Projects'!P25)+IF(V38="x",'3 - Projects'!P26)+IF(V39="x",'3 - Projects'!P27)+IF(V40="x",'3 - Projects'!P28)</f>
        <v>0</v>
      </c>
      <c r="W186" s="88">
        <f>IF(W36="x",'3 - Projects'!P24,0)+IF(W37="x",'3 - Projects'!P25)+IF(W38="x",'3 - Projects'!P26)+IF(W39="x",'3 - Projects'!P27)+IF(W40="x",'3 - Projects'!P28)</f>
        <v>0</v>
      </c>
      <c r="X186" s="88">
        <f>IF(X36="x",'3 - Projects'!P24,0)+IF(X37="x",'3 - Projects'!P25)+IF(X38="x",'3 - Projects'!P26)+IF(X39="x",'3 - Projects'!P27)+IF(X40="x",'3 - Projects'!P28)</f>
        <v>0</v>
      </c>
      <c r="Y186" s="88">
        <f>IF(Y36="x",'3 - Projects'!P24,0)+IF(Y37="x",'3 - Projects'!P25)+IF(Y38="x",'3 - Projects'!P26)+IF(Y39="x",'3 - Projects'!P27)+IF(Y40="x",'3 - Projects'!P28)</f>
        <v>0</v>
      </c>
      <c r="Z186" s="88">
        <f>IF(Z36="x",'3 - Projects'!P24,0)+IF(Z37="x",'3 - Projects'!P25)+IF(Z38="x",'3 - Projects'!P26)+IF(Z39="x",'3 - Projects'!P27)+IF(Z40="x",'3 - Projects'!P28)</f>
        <v>0</v>
      </c>
      <c r="AA186" s="88">
        <f>IF(AA36="x",'3 - Projects'!P24,0)+IF(AA37="x",'3 - Projects'!P25)+IF(AA38="x",'3 - Projects'!P26)+IF(AA39="x",'3 - Projects'!P27)+IF(AA40="x",'3 - Projects'!P28)</f>
        <v>0</v>
      </c>
      <c r="AB186" s="88">
        <f>IF(AB36="x",'3 - Projects'!P24,0)+IF(AB37="x",'3 - Projects'!P25)+IF(AB38="x",'3 - Projects'!P26)+IF(AB39="x",'3 - Projects'!P27)+IF(AB40="x",'3 - Projects'!P28)</f>
        <v>0</v>
      </c>
      <c r="AC186" s="88">
        <f>IF(AC36="x",'3 - Projects'!P24,0)+IF(AC37="x",'3 - Projects'!P25)+IF(AC38="x",'3 - Projects'!P26)+IF(AC39="x",'3 - Projects'!P27)+IF(AC40="x",'3 - Projects'!P28)</f>
        <v>0</v>
      </c>
      <c r="AD186" s="88">
        <f>IF(AD36="x",'3 - Projects'!P24,0)+IF(AD37="x",'3 - Projects'!P25)+IF(AD38="x",'3 - Projects'!P26)+IF(AD39="x",'3 - Projects'!P27)+IF(AD40="x",'3 - Projects'!P28)</f>
        <v>0</v>
      </c>
      <c r="AE186" s="88">
        <f>IF(AE36="x",'3 - Projects'!P24,0)+IF(AE37="x",'3 - Projects'!P25)+IF(AE38="x",'3 - Projects'!P26)+IF(AE39="x",'3 - Projects'!P27)+IF(AE40="x",'3 - Projects'!P28)</f>
        <v>0</v>
      </c>
      <c r="AF186" s="88">
        <f>IF(AF36="x",'3 - Projects'!P24,0)+IF(AF37="x",'3 - Projects'!P25)+IF(AF38="x",'3 - Projects'!P26)+IF(AF39="x",'3 - Projects'!P27)+IF(AF40="x",'3 - Projects'!P28)</f>
        <v>0</v>
      </c>
      <c r="AG186" s="88">
        <f>IF(AG36="x",'3 - Projects'!P24,0)+IF(AG37="x",'3 - Projects'!P25)+IF(AG38="x",'3 - Projects'!P26)+IF(AG39="x",'3 - Projects'!P27)+IF(AG40="x",'3 - Projects'!P28)</f>
        <v>0</v>
      </c>
      <c r="AH186" s="88">
        <f>IF(AH36="x",'3 - Projects'!P24,0)+IF(AH37="x",'3 - Projects'!P25)+IF(AH38="x",'3 - Projects'!P26)+IF(AH39="x",'3 - Projects'!P27)+IF(AH40="x",'3 - Projects'!P28)</f>
        <v>0</v>
      </c>
      <c r="AI186" s="88">
        <f>IF(AI36="x",'3 - Projects'!P24,0)+IF(AI37="x",'3 - Projects'!P25)+IF(AI38="x",'3 - Projects'!P26)+IF(AI39="x",'3 - Projects'!P27)+IF(AI40="x",'3 - Projects'!P28)</f>
        <v>0</v>
      </c>
      <c r="AJ186" s="88">
        <f>IF(AJ36="x",'3 - Projects'!P24,0)+IF(AJ37="x",'3 - Projects'!P25)+IF(AJ38="x",'3 - Projects'!P26)+IF(AJ39="x",'3 - Projects'!P27)+IF(AJ40="x",'3 - Projects'!P28)</f>
        <v>0</v>
      </c>
      <c r="AK186" s="88">
        <f>IF(AK36="x",'3 - Projects'!P24,0)+IF(AK37="x",'3 - Projects'!P25)+IF(AK38="x",'3 - Projects'!P26)+IF(AK39="x",'3 - Projects'!P27)+IF(AK40="x",'3 - Projects'!P28)</f>
        <v>0</v>
      </c>
      <c r="AL186" s="88">
        <f>IF(AL36="x",'3 - Projects'!P24,0)+IF(AL37="x",'3 - Projects'!P25)+IF(AL38="x",'3 - Projects'!P26)+IF(AL39="x",'3 - Projects'!P27)+IF(AL40="x",'3 - Projects'!P28)</f>
        <v>0</v>
      </c>
      <c r="AM186" s="88">
        <f>IF(AM36="x",'3 - Projects'!P24,0)+IF(AM37="x",'3 - Projects'!P25)+IF(AM38="x",'3 - Projects'!P26)+IF(AM39="x",'3 - Projects'!P27)+IF(AM40="x",'3 - Projects'!P28)</f>
        <v>0</v>
      </c>
      <c r="AN186" s="88">
        <f>IF(AN36="x",'3 - Projects'!P24,0)+IF(AN37="x",'3 - Projects'!P25)+IF(AN38="x",'3 - Projects'!P26)+IF(AN39="x",'3 - Projects'!P27)+IF(AN40="x",'3 - Projects'!P28)</f>
        <v>0</v>
      </c>
      <c r="AO186" s="88">
        <f>IF(AO36="x",'3 - Projects'!P24,0)+IF(AO37="x",'3 - Projects'!P25)+IF(AO38="x",'3 - Projects'!P26)+IF(AO39="x",'3 - Projects'!P27)+IF(AO40="x",'3 - Projects'!P28)</f>
        <v>0</v>
      </c>
      <c r="AP186" s="88">
        <f>IF(AP36="x",'3 - Projects'!P24,0)+IF(AP37="x",'3 - Projects'!P25)+IF(AP38="x",'3 - Projects'!P26)+IF(AP39="x",'3 - Projects'!P27)+IF(AP40="x",'3 - Projects'!P28)</f>
        <v>0</v>
      </c>
      <c r="AQ186" s="88">
        <f>IF(AQ36="x",'3 - Projects'!P24,0)+IF(AQ37="x",'3 - Projects'!P25)+IF(AQ38="x",'3 - Projects'!P26)+IF(AQ39="x",'3 - Projects'!P27)+IF(AQ40="x",'3 - Projects'!P28)</f>
        <v>0</v>
      </c>
      <c r="AR186" s="88">
        <f>IF(AR36="x",'3 - Projects'!P24,0)+IF(AR37="x",'3 - Projects'!P25)+IF(AR38="x",'3 - Projects'!P26)+IF(AR39="x",'3 - Projects'!P27)+IF(AR40="x",'3 - Projects'!P28)</f>
        <v>0</v>
      </c>
      <c r="AS186" s="88">
        <f>IF(AS36="x",'3 - Projects'!P24,0)+IF(AS37="x",'3 - Projects'!P25)+IF(AS38="x",'3 - Projects'!P26)+IF(AS39="x",'3 - Projects'!P27)+IF(AS40="x",'3 - Projects'!P28)</f>
        <v>0</v>
      </c>
      <c r="AT186" s="88">
        <f>IF(AT36="x",'3 - Projects'!P24,0)+IF(AT37="x",'3 - Projects'!P25)+IF(AT38="x",'3 - Projects'!P26)+IF(AT39="x",'3 - Projects'!P27)+IF(AT40="x",'3 - Projects'!P28)</f>
        <v>0</v>
      </c>
      <c r="AU186" s="88">
        <f>IF(AU36="x",'3 - Projects'!P24,0)+IF(AU37="x",'3 - Projects'!P25)+IF(AU38="x",'3 - Projects'!P26)+IF(AU39="x",'3 - Projects'!P27)+IF(AU40="x",'3 - Projects'!P28)</f>
        <v>0</v>
      </c>
      <c r="AV186" s="88">
        <f>IF(AV36="x",'3 - Projects'!P24,0)+IF(AV37="x",'3 - Projects'!P25)+IF(AV38="x",'3 - Projects'!P26)+IF(AV39="x",'3 - Projects'!P27)+IF(AV40="x",'3 - Projects'!P28)</f>
        <v>0</v>
      </c>
      <c r="AW186" s="88">
        <f>IF(AW36="x",'3 - Projects'!P24,0)+IF(AW37="x",'3 - Projects'!P25)+IF(AW38="x",'3 - Projects'!P26)+IF(AW39="x",'3 - Projects'!P27)+IF(AW40="x",'3 - Projects'!P28)</f>
        <v>0</v>
      </c>
      <c r="AX186" s="88">
        <f>IF(AX36="x",'3 - Projects'!P24,0)+IF(AX37="x",'3 - Projects'!P25)+IF(AX38="x",'3 - Projects'!P26)+IF(AX39="x",'3 - Projects'!P27)+IF(AX40="x",'3 - Projects'!P28)</f>
        <v>0</v>
      </c>
      <c r="AY186" s="88">
        <f>IF(AY36="x",'3 - Projects'!P24,0)+IF(AY37="x",'3 - Projects'!P25)+IF(AY38="x",'3 - Projects'!P26)+IF(AY39="x",'3 - Projects'!P27)+IF(AY40="x",'3 - Projects'!P28)</f>
        <v>0</v>
      </c>
      <c r="AZ186" s="88">
        <f>IF(AZ36="x",'3 - Projects'!P24,0)+IF(AZ37="x",'3 - Projects'!P25)+IF(AZ38="x",'3 - Projects'!P26)+IF(AZ39="x",'3 - Projects'!P27)+IF(AZ40="x",'3 - Projects'!P28)</f>
        <v>0</v>
      </c>
      <c r="BA186" s="88">
        <f>IF(BA36="x",'3 - Projects'!P24,0)+IF(BA37="x",'3 - Projects'!P25)+IF(BA38="x",'3 - Projects'!P26)+IF(BA39="x",'3 - Projects'!P27)+IF(BA40="x",'3 - Projects'!P28)</f>
        <v>0</v>
      </c>
      <c r="BB186" s="88">
        <f>IF(BB36="x",'3 - Projects'!P24,0)+IF(BB37="x",'3 - Projects'!P25)+IF(BB38="x",'3 - Projects'!P26)+IF(BB39="x",'3 - Projects'!P27)+IF(BB40="x",'3 - Projects'!P28)</f>
        <v>0</v>
      </c>
      <c r="BC186" s="88">
        <f>IF(BC36="x",'3 - Projects'!P24,0)+IF(BC37="x",'3 - Projects'!P25)+IF(BC38="x",'3 - Projects'!P26)+IF(BC39="x",'3 - Projects'!P27)+IF(BC40="x",'3 - Projects'!P28)</f>
        <v>0</v>
      </c>
      <c r="BD186" s="88">
        <f>IF(BD36="x",'3 - Projects'!P24,0)+IF(BD37="x",'3 - Projects'!P25)+IF(BD38="x",'3 - Projects'!P26)+IF(BD39="x",'3 - Projects'!P27)+IF(BD40="x",'3 - Projects'!P28)</f>
        <v>0</v>
      </c>
      <c r="BE186" s="88">
        <f>IF(BE36="x",'3 - Projects'!P24,0)+IF(BE37="x",'3 - Projects'!P25)+IF(BE38="x",'3 - Projects'!P26)+IF(BE39="x",'3 - Projects'!P27)+IF(BE40="x",'3 - Projects'!P28)</f>
        <v>0</v>
      </c>
      <c r="BF186" s="88">
        <f>IF(BF36="x",'3 - Projects'!P24,0)+IF(BF37="x",'3 - Projects'!P25)+IF(BF38="x",'3 - Projects'!P26)+IF(BF39="x",'3 - Projects'!P27)+IF(BF40="x",'3 - Projects'!P28)</f>
        <v>0</v>
      </c>
      <c r="BG186" s="88">
        <f>IF(BG36="x",'3 - Projects'!P24,0)+IF(BG37="x",'3 - Projects'!P25)+IF(BG38="x",'3 - Projects'!P26)+IF(BG39="x",'3 - Projects'!P27)+IF(BG40="x",'3 - Projects'!P28)</f>
        <v>0</v>
      </c>
      <c r="BH186" s="89">
        <f>IF(BH36="x",'3 - Projects'!P24,0)+IF(BH37="x",'3 - Projects'!P25)+IF(BH38="x",'3 - Projects'!P26)+IF(BH39="x",'3 - Projects'!P27)+IF(BH40="x",'3 - Projects'!P28)</f>
        <v>0</v>
      </c>
    </row>
    <row r="187" spans="1:60">
      <c r="A187" s="93" t="s">
        <v>109</v>
      </c>
      <c r="B187" s="82" t="str">
        <f>IF(Resource1_Name&lt;&gt;"",Resource1_Name&amp;"(s)","")</f>
        <v/>
      </c>
      <c r="C187" s="85"/>
      <c r="D187" s="85"/>
      <c r="E187" s="85"/>
      <c r="F187" s="85"/>
      <c r="G187" s="85"/>
      <c r="H187" s="85"/>
      <c r="I187" s="84">
        <f>IF(I41="x",'3 - Projects'!$G34,0)+IF(I42="x",'3 - Projects'!$G35)+IF(I43="x",'3 - Projects'!$G36)+IF(I44="x",'3 - Projects'!$G37)+IF(I45="x",'3 - Projects'!$G38)</f>
        <v>0</v>
      </c>
      <c r="J187" s="85">
        <f>IF(J41="x",'3 - Projects'!$G34,0)+IF(J42="x",'3 - Projects'!$G35)+IF(J43="x",'3 - Projects'!$G36)+IF(J44="x",'3 - Projects'!$G37)+IF(J45="x",'3 - Projects'!$G38)</f>
        <v>0</v>
      </c>
      <c r="K187" s="85">
        <f>IF(K41="x",'3 - Projects'!$G34,0)+IF(K42="x",'3 - Projects'!$G35)+IF(K43="x",'3 - Projects'!$G36)+IF(K44="x",'3 - Projects'!$G37)+IF(K45="x",'3 - Projects'!$G38)</f>
        <v>0</v>
      </c>
      <c r="L187" s="85">
        <f>IF(L41="x",'3 - Projects'!$G34,0)+IF(L42="x",'3 - Projects'!$G35)+IF(L43="x",'3 - Projects'!$G36)+IF(L44="x",'3 - Projects'!$G37)+IF(L45="x",'3 - Projects'!$G38)</f>
        <v>0</v>
      </c>
      <c r="M187" s="85">
        <f>IF(M41="x",'3 - Projects'!$G34,0)+IF(M42="x",'3 - Projects'!$G35)+IF(M43="x",'3 - Projects'!$G36)+IF(M44="x",'3 - Projects'!$G37)+IF(M45="x",'3 - Projects'!$G38)</f>
        <v>0</v>
      </c>
      <c r="N187" s="85">
        <f>IF(N41="x",'3 - Projects'!$G34,0)+IF(N42="x",'3 - Projects'!$G35)+IF(N43="x",'3 - Projects'!$G36)+IF(N44="x",'3 - Projects'!$G37)+IF(N45="x",'3 - Projects'!$G38)</f>
        <v>0</v>
      </c>
      <c r="O187" s="85">
        <f>IF(O41="x",'3 - Projects'!$G34,0)+IF(O42="x",'3 - Projects'!$G35)+IF(O43="x",'3 - Projects'!$G36)+IF(O44="x",'3 - Projects'!$G37)+IF(O45="x",'3 - Projects'!$G38)</f>
        <v>0</v>
      </c>
      <c r="P187" s="85">
        <f>IF(P41="x",'3 - Projects'!$G34,0)+IF(P42="x",'3 - Projects'!$G35)+IF(P43="x",'3 - Projects'!$G36)+IF(P44="x",'3 - Projects'!$G37)+IF(P45="x",'3 - Projects'!$G38)</f>
        <v>0</v>
      </c>
      <c r="Q187" s="85">
        <f>IF(Q41="x",'3 - Projects'!$G34,0)+IF(Q42="x",'3 - Projects'!$G35)+IF(Q43="x",'3 - Projects'!$G36)+IF(Q44="x",'3 - Projects'!$G37)+IF(Q45="x",'3 - Projects'!$G38)</f>
        <v>0</v>
      </c>
      <c r="R187" s="85">
        <f>IF(R41="x",'3 - Projects'!$G34,0)+IF(R42="x",'3 - Projects'!$G35)+IF(R43="x",'3 - Projects'!$G36)+IF(R44="x",'3 - Projects'!$G37)+IF(R45="x",'3 - Projects'!$G38)</f>
        <v>0</v>
      </c>
      <c r="S187" s="85">
        <f>IF(S41="x",'3 - Projects'!$G34,0)+IF(S42="x",'3 - Projects'!$G35)+IF(S43="x",'3 - Projects'!$G36)+IF(S44="x",'3 - Projects'!$G37)+IF(S45="x",'3 - Projects'!$G38)</f>
        <v>0</v>
      </c>
      <c r="T187" s="85">
        <f>IF(T41="x",'3 - Projects'!$G34,0)+IF(T42="x",'3 - Projects'!$G35)+IF(T43="x",'3 - Projects'!$G36)+IF(T44="x",'3 - Projects'!$G37)+IF(T45="x",'3 - Projects'!$G38)</f>
        <v>0</v>
      </c>
      <c r="U187" s="85">
        <f>IF(U41="x",'3 - Projects'!$G34,0)+IF(U42="x",'3 - Projects'!$G35)+IF(U43="x",'3 - Projects'!$G36)+IF(U44="x",'3 - Projects'!$G37)+IF(U45="x",'3 - Projects'!$G38)</f>
        <v>0</v>
      </c>
      <c r="V187" s="85">
        <f>IF(V41="x",'3 - Projects'!$G34,0)+IF(V42="x",'3 - Projects'!$G35)+IF(V43="x",'3 - Projects'!$G36)+IF(V44="x",'3 - Projects'!$G37)+IF(V45="x",'3 - Projects'!$G38)</f>
        <v>0</v>
      </c>
      <c r="W187" s="85">
        <f>IF(W41="x",'3 - Projects'!$G34,0)+IF(W42="x",'3 - Projects'!$G35)+IF(W43="x",'3 - Projects'!$G36)+IF(W44="x",'3 - Projects'!$G37)+IF(W45="x",'3 - Projects'!$G38)</f>
        <v>0</v>
      </c>
      <c r="X187" s="85">
        <f>IF(X41="x",'3 - Projects'!$G34,0)+IF(X42="x",'3 - Projects'!$G35)+IF(X43="x",'3 - Projects'!$G36)+IF(X44="x",'3 - Projects'!$G37)+IF(X45="x",'3 - Projects'!$G38)</f>
        <v>0</v>
      </c>
      <c r="Y187" s="85">
        <f>IF(Y41="x",'3 - Projects'!$G34,0)+IF(Y42="x",'3 - Projects'!$G35)+IF(Y43="x",'3 - Projects'!$G36)+IF(Y44="x",'3 - Projects'!$G37)+IF(Y45="x",'3 - Projects'!$G38)</f>
        <v>0</v>
      </c>
      <c r="Z187" s="85">
        <f>IF(Z41="x",'3 - Projects'!$G34,0)+IF(Z42="x",'3 - Projects'!$G35)+IF(Z43="x",'3 - Projects'!$G36)+IF(Z44="x",'3 - Projects'!$G37)+IF(Z45="x",'3 - Projects'!$G38)</f>
        <v>0</v>
      </c>
      <c r="AA187" s="85">
        <f>IF(AA41="x",'3 - Projects'!$G34,0)+IF(AA42="x",'3 - Projects'!$G35)+IF(AA43="x",'3 - Projects'!$G36)+IF(AA44="x",'3 - Projects'!$G37)+IF(AA45="x",'3 - Projects'!$G38)</f>
        <v>0</v>
      </c>
      <c r="AB187" s="85">
        <f>IF(AB41="x",'3 - Projects'!$G34,0)+IF(AB42="x",'3 - Projects'!$G35)+IF(AB43="x",'3 - Projects'!$G36)+IF(AB44="x",'3 - Projects'!$G37)+IF(AB45="x",'3 - Projects'!$G38)</f>
        <v>0</v>
      </c>
      <c r="AC187" s="85">
        <f>IF(AC41="x",'3 - Projects'!$G34,0)+IF(AC42="x",'3 - Projects'!$G35)+IF(AC43="x",'3 - Projects'!$G36)+IF(AC44="x",'3 - Projects'!$G37)+IF(AC45="x",'3 - Projects'!$G38)</f>
        <v>0</v>
      </c>
      <c r="AD187" s="85">
        <f>IF(AD41="x",'3 - Projects'!$G34,0)+IF(AD42="x",'3 - Projects'!$G35)+IF(AD43="x",'3 - Projects'!$G36)+IF(AD44="x",'3 - Projects'!$G37)+IF(AD45="x",'3 - Projects'!$G38)</f>
        <v>0</v>
      </c>
      <c r="AE187" s="85">
        <f>IF(AE41="x",'3 - Projects'!$G34,0)+IF(AE42="x",'3 - Projects'!$G35)+IF(AE43="x",'3 - Projects'!$G36)+IF(AE44="x",'3 - Projects'!$G37)+IF(AE45="x",'3 - Projects'!$G38)</f>
        <v>0</v>
      </c>
      <c r="AF187" s="85">
        <f>IF(AF41="x",'3 - Projects'!$G34,0)+IF(AF42="x",'3 - Projects'!$G35)+IF(AF43="x",'3 - Projects'!$G36)+IF(AF44="x",'3 - Projects'!$G37)+IF(AF45="x",'3 - Projects'!$G38)</f>
        <v>0</v>
      </c>
      <c r="AG187" s="85">
        <f>IF(AG41="x",'3 - Projects'!$G34,0)+IF(AG42="x",'3 - Projects'!$G35)+IF(AG43="x",'3 - Projects'!$G36)+IF(AG44="x",'3 - Projects'!$G37)+IF(AG45="x",'3 - Projects'!$G38)</f>
        <v>0</v>
      </c>
      <c r="AH187" s="85">
        <f>IF(AH41="x",'3 - Projects'!$G34,0)+IF(AH42="x",'3 - Projects'!$G35)+IF(AH43="x",'3 - Projects'!$G36)+IF(AH44="x",'3 - Projects'!$G37)+IF(AH45="x",'3 - Projects'!$G38)</f>
        <v>0</v>
      </c>
      <c r="AI187" s="85">
        <f>IF(AI41="x",'3 - Projects'!$G34,0)+IF(AI42="x",'3 - Projects'!$G35)+IF(AI43="x",'3 - Projects'!$G36)+IF(AI44="x",'3 - Projects'!$G37)+IF(AI45="x",'3 - Projects'!$G38)</f>
        <v>0</v>
      </c>
      <c r="AJ187" s="85">
        <f>IF(AJ41="x",'3 - Projects'!$G34,0)+IF(AJ42="x",'3 - Projects'!$G35)+IF(AJ43="x",'3 - Projects'!$G36)+IF(AJ44="x",'3 - Projects'!$G37)+IF(AJ45="x",'3 - Projects'!$G38)</f>
        <v>0</v>
      </c>
      <c r="AK187" s="85">
        <f>IF(AK41="x",'3 - Projects'!$G34,0)+IF(AK42="x",'3 - Projects'!$G35)+IF(AK43="x",'3 - Projects'!$G36)+IF(AK44="x",'3 - Projects'!$G37)+IF(AK45="x",'3 - Projects'!$G38)</f>
        <v>0</v>
      </c>
      <c r="AL187" s="85">
        <f>IF(AL41="x",'3 - Projects'!$G34,0)+IF(AL42="x",'3 - Projects'!$G35)+IF(AL43="x",'3 - Projects'!$G36)+IF(AL44="x",'3 - Projects'!$G37)+IF(AL45="x",'3 - Projects'!$G38)</f>
        <v>0</v>
      </c>
      <c r="AM187" s="85">
        <f>IF(AM41="x",'3 - Projects'!$G34,0)+IF(AM42="x",'3 - Projects'!$G35)+IF(AM43="x",'3 - Projects'!$G36)+IF(AM44="x",'3 - Projects'!$G37)+IF(AM45="x",'3 - Projects'!$G38)</f>
        <v>0</v>
      </c>
      <c r="AN187" s="85">
        <f>IF(AN41="x",'3 - Projects'!$G34,0)+IF(AN42="x",'3 - Projects'!$G35)+IF(AN43="x",'3 - Projects'!$G36)+IF(AN44="x",'3 - Projects'!$G37)+IF(AN45="x",'3 - Projects'!$G38)</f>
        <v>0</v>
      </c>
      <c r="AO187" s="85">
        <f>IF(AO41="x",'3 - Projects'!$G34,0)+IF(AO42="x",'3 - Projects'!$G35)+IF(AO43="x",'3 - Projects'!$G36)+IF(AO44="x",'3 - Projects'!$G37)+IF(AO45="x",'3 - Projects'!$G38)</f>
        <v>0</v>
      </c>
      <c r="AP187" s="85">
        <f>IF(AP41="x",'3 - Projects'!$G34,0)+IF(AP42="x",'3 - Projects'!$G35)+IF(AP43="x",'3 - Projects'!$G36)+IF(AP44="x",'3 - Projects'!$G37)+IF(AP45="x",'3 - Projects'!$G38)</f>
        <v>0</v>
      </c>
      <c r="AQ187" s="85">
        <f>IF(AQ41="x",'3 - Projects'!$G34,0)+IF(AQ42="x",'3 - Projects'!$G35)+IF(AQ43="x",'3 - Projects'!$G36)+IF(AQ44="x",'3 - Projects'!$G37)+IF(AQ45="x",'3 - Projects'!$G38)</f>
        <v>0</v>
      </c>
      <c r="AR187" s="85">
        <f>IF(AR41="x",'3 - Projects'!$G34,0)+IF(AR42="x",'3 - Projects'!$G35)+IF(AR43="x",'3 - Projects'!$G36)+IF(AR44="x",'3 - Projects'!$G37)+IF(AR45="x",'3 - Projects'!$G38)</f>
        <v>0</v>
      </c>
      <c r="AS187" s="85">
        <f>IF(AS41="x",'3 - Projects'!$G34,0)+IF(AS42="x",'3 - Projects'!$G35)+IF(AS43="x",'3 - Projects'!$G36)+IF(AS44="x",'3 - Projects'!$G37)+IF(AS45="x",'3 - Projects'!$G38)</f>
        <v>0</v>
      </c>
      <c r="AT187" s="85">
        <f>IF(AT41="x",'3 - Projects'!$G34,0)+IF(AT42="x",'3 - Projects'!$G35)+IF(AT43="x",'3 - Projects'!$G36)+IF(AT44="x",'3 - Projects'!$G37)+IF(AT45="x",'3 - Projects'!$G38)</f>
        <v>0</v>
      </c>
      <c r="AU187" s="85">
        <f>IF(AU41="x",'3 - Projects'!$G34,0)+IF(AU42="x",'3 - Projects'!$G35)+IF(AU43="x",'3 - Projects'!$G36)+IF(AU44="x",'3 - Projects'!$G37)+IF(AU45="x",'3 - Projects'!$G38)</f>
        <v>0</v>
      </c>
      <c r="AV187" s="85">
        <f>IF(AV41="x",'3 - Projects'!$G34,0)+IF(AV42="x",'3 - Projects'!$G35)+IF(AV43="x",'3 - Projects'!$G36)+IF(AV44="x",'3 - Projects'!$G37)+IF(AV45="x",'3 - Projects'!$G38)</f>
        <v>0</v>
      </c>
      <c r="AW187" s="85">
        <f>IF(AW41="x",'3 - Projects'!$G34,0)+IF(AW42="x",'3 - Projects'!$G35)+IF(AW43="x",'3 - Projects'!$G36)+IF(AW44="x",'3 - Projects'!$G37)+IF(AW45="x",'3 - Projects'!$G38)</f>
        <v>0</v>
      </c>
      <c r="AX187" s="85">
        <f>IF(AX41="x",'3 - Projects'!$G34,0)+IF(AX42="x",'3 - Projects'!$G35)+IF(AX43="x",'3 - Projects'!$G36)+IF(AX44="x",'3 - Projects'!$G37)+IF(AX45="x",'3 - Projects'!$G38)</f>
        <v>0</v>
      </c>
      <c r="AY187" s="85">
        <f>IF(AY41="x",'3 - Projects'!$G34,0)+IF(AY42="x",'3 - Projects'!$G35)+IF(AY43="x",'3 - Projects'!$G36)+IF(AY44="x",'3 - Projects'!$G37)+IF(AY45="x",'3 - Projects'!$G38)</f>
        <v>0</v>
      </c>
      <c r="AZ187" s="85">
        <f>IF(AZ41="x",'3 - Projects'!$G34,0)+IF(AZ42="x",'3 - Projects'!$G35)+IF(AZ43="x",'3 - Projects'!$G36)+IF(AZ44="x",'3 - Projects'!$G37)+IF(AZ45="x",'3 - Projects'!$G38)</f>
        <v>0</v>
      </c>
      <c r="BA187" s="85">
        <f>IF(BA41="x",'3 - Projects'!$G34,0)+IF(BA42="x",'3 - Projects'!$G35)+IF(BA43="x",'3 - Projects'!$G36)+IF(BA44="x",'3 - Projects'!$G37)+IF(BA45="x",'3 - Projects'!$G38)</f>
        <v>0</v>
      </c>
      <c r="BB187" s="85">
        <f>IF(BB41="x",'3 - Projects'!$G34,0)+IF(BB42="x",'3 - Projects'!$G35)+IF(BB43="x",'3 - Projects'!$G36)+IF(BB44="x",'3 - Projects'!$G37)+IF(BB45="x",'3 - Projects'!$G38)</f>
        <v>0</v>
      </c>
      <c r="BC187" s="85">
        <f>IF(BC41="x",'3 - Projects'!$G34,0)+IF(BC42="x",'3 - Projects'!$G35)+IF(BC43="x",'3 - Projects'!$G36)+IF(BC44="x",'3 - Projects'!$G37)+IF(BC45="x",'3 - Projects'!$G38)</f>
        <v>0</v>
      </c>
      <c r="BD187" s="85">
        <f>IF(BD41="x",'3 - Projects'!$G34,0)+IF(BD42="x",'3 - Projects'!$G35)+IF(BD43="x",'3 - Projects'!$G36)+IF(BD44="x",'3 - Projects'!$G37)+IF(BD45="x",'3 - Projects'!$G38)</f>
        <v>0</v>
      </c>
      <c r="BE187" s="85">
        <f>IF(BE41="x",'3 - Projects'!$G34,0)+IF(BE42="x",'3 - Projects'!$G35)+IF(BE43="x",'3 - Projects'!$G36)+IF(BE44="x",'3 - Projects'!$G37)+IF(BE45="x",'3 - Projects'!$G38)</f>
        <v>0</v>
      </c>
      <c r="BF187" s="85">
        <f>IF(BF41="x",'3 - Projects'!$G34,0)+IF(BF42="x",'3 - Projects'!$G35)+IF(BF43="x",'3 - Projects'!$G36)+IF(BF44="x",'3 - Projects'!$G37)+IF(BF45="x",'3 - Projects'!$G38)</f>
        <v>0</v>
      </c>
      <c r="BG187" s="85">
        <f>IF(BG41="x",'3 - Projects'!$G34,0)+IF(BG42="x",'3 - Projects'!$G35)+IF(BG43="x",'3 - Projects'!$G36)+IF(BG44="x",'3 - Projects'!$G37)+IF(BG45="x",'3 - Projects'!$G38)</f>
        <v>0</v>
      </c>
      <c r="BH187" s="86">
        <f>IF(BH41="x",'3 - Projects'!$G34,0)+IF(BH42="x",'3 - Projects'!$G35)+IF(BH43="x",'3 - Projects'!$G36)+IF(BH44="x",'3 - Projects'!$G37)+IF(BH45="x",'3 - Projects'!$G38)</f>
        <v>0</v>
      </c>
    </row>
    <row r="188" spans="1:60">
      <c r="A188" s="84"/>
      <c r="B188" s="85" t="str">
        <f>IF(Resource2_Name&lt;&gt;"",Resource2_Name&amp;"(s)","")</f>
        <v/>
      </c>
      <c r="C188" s="85"/>
      <c r="D188" s="85"/>
      <c r="E188" s="85"/>
      <c r="F188" s="85"/>
      <c r="G188" s="85"/>
      <c r="H188" s="85"/>
      <c r="I188" s="84">
        <f>IF(I41="x",'3 - Projects'!$H34,0)+IF(I42="x",'3 - Projects'!$H35)+IF(I43="x",'3 - Projects'!$H36)+IF(I44="x",'3 - Projects'!$H37)+IF(I45="x",'3 - Projects'!$H38)</f>
        <v>0</v>
      </c>
      <c r="J188" s="85">
        <f>IF(J41="x",'3 - Projects'!$H34,0)+IF(J42="x",'3 - Projects'!$H35)+IF(J43="x",'3 - Projects'!$H36)+IF(J44="x",'3 - Projects'!$H37)+IF(J45="x",'3 - Projects'!$H38)</f>
        <v>0</v>
      </c>
      <c r="K188" s="85">
        <f>IF(K41="x",'3 - Projects'!$H34,0)+IF(K42="x",'3 - Projects'!$H35)+IF(K43="x",'3 - Projects'!$H36)+IF(K44="x",'3 - Projects'!$H37)+IF(K45="x",'3 - Projects'!$H38)</f>
        <v>0</v>
      </c>
      <c r="L188" s="85">
        <f>IF(L41="x",'3 - Projects'!$H34,0)+IF(L42="x",'3 - Projects'!$H35)+IF(L43="x",'3 - Projects'!$H36)+IF(L44="x",'3 - Projects'!$H37)+IF(L45="x",'3 - Projects'!$H38)</f>
        <v>0</v>
      </c>
      <c r="M188" s="85">
        <f>IF(M41="x",'3 - Projects'!$H34,0)+IF(M42="x",'3 - Projects'!$H35)+IF(M43="x",'3 - Projects'!$H36)+IF(M44="x",'3 - Projects'!$H37)+IF(M45="x",'3 - Projects'!$H38)</f>
        <v>0</v>
      </c>
      <c r="N188" s="85">
        <f>IF(N41="x",'3 - Projects'!$H34,0)+IF(N42="x",'3 - Projects'!$H35)+IF(N43="x",'3 - Projects'!$H36)+IF(N44="x",'3 - Projects'!$H37)+IF(N45="x",'3 - Projects'!$H38)</f>
        <v>0</v>
      </c>
      <c r="O188" s="85">
        <f>IF(O41="x",'3 - Projects'!$H34,0)+IF(O42="x",'3 - Projects'!$H35)+IF(O43="x",'3 - Projects'!$H36)+IF(O44="x",'3 - Projects'!$H37)+IF(O45="x",'3 - Projects'!$H38)</f>
        <v>0</v>
      </c>
      <c r="P188" s="85">
        <f>IF(P41="x",'3 - Projects'!$H34,0)+IF(P42="x",'3 - Projects'!$H35)+IF(P43="x",'3 - Projects'!$H36)+IF(P44="x",'3 - Projects'!$H37)+IF(P45="x",'3 - Projects'!$H38)</f>
        <v>0</v>
      </c>
      <c r="Q188" s="85">
        <f>IF(Q41="x",'3 - Projects'!$H34,0)+IF(Q42="x",'3 - Projects'!$H35)+IF(Q43="x",'3 - Projects'!$H36)+IF(Q44="x",'3 - Projects'!$H37)+IF(Q45="x",'3 - Projects'!$H38)</f>
        <v>0</v>
      </c>
      <c r="R188" s="85">
        <f>IF(R41="x",'3 - Projects'!$H34,0)+IF(R42="x",'3 - Projects'!$H35)+IF(R43="x",'3 - Projects'!$H36)+IF(R44="x",'3 - Projects'!$H37)+IF(R45="x",'3 - Projects'!$H38)</f>
        <v>0</v>
      </c>
      <c r="S188" s="85">
        <f>IF(S41="x",'3 - Projects'!$H34,0)+IF(S42="x",'3 - Projects'!$H35)+IF(S43="x",'3 - Projects'!$H36)+IF(S44="x",'3 - Projects'!$H37)+IF(S45="x",'3 - Projects'!$H38)</f>
        <v>0</v>
      </c>
      <c r="T188" s="85">
        <f>IF(T41="x",'3 - Projects'!$H34,0)+IF(T42="x",'3 - Projects'!$H35)+IF(T43="x",'3 - Projects'!$H36)+IF(T44="x",'3 - Projects'!$H37)+IF(T45="x",'3 - Projects'!$H38)</f>
        <v>0</v>
      </c>
      <c r="U188" s="85">
        <f>IF(U41="x",'3 - Projects'!$H34,0)+IF(U42="x",'3 - Projects'!$H35)+IF(U43="x",'3 - Projects'!$H36)+IF(U44="x",'3 - Projects'!$H37)+IF(U45="x",'3 - Projects'!$H38)</f>
        <v>0</v>
      </c>
      <c r="V188" s="85">
        <f>IF(V41="x",'3 - Projects'!$H34,0)+IF(V42="x",'3 - Projects'!$H35)+IF(V43="x",'3 - Projects'!$H36)+IF(V44="x",'3 - Projects'!$H37)+IF(V45="x",'3 - Projects'!$H38)</f>
        <v>0</v>
      </c>
      <c r="W188" s="85">
        <f>IF(W41="x",'3 - Projects'!$H34,0)+IF(W42="x",'3 - Projects'!$H35)+IF(W43="x",'3 - Projects'!$H36)+IF(W44="x",'3 - Projects'!$H37)+IF(W45="x",'3 - Projects'!$H38)</f>
        <v>0</v>
      </c>
      <c r="X188" s="85">
        <f>IF(X41="x",'3 - Projects'!$H34,0)+IF(X42="x",'3 - Projects'!$H35)+IF(X43="x",'3 - Projects'!$H36)+IF(X44="x",'3 - Projects'!$H37)+IF(X45="x",'3 - Projects'!$H38)</f>
        <v>0</v>
      </c>
      <c r="Y188" s="85">
        <f>IF(Y41="x",'3 - Projects'!$H34,0)+IF(Y42="x",'3 - Projects'!$H35)+IF(Y43="x",'3 - Projects'!$H36)+IF(Y44="x",'3 - Projects'!$H37)+IF(Y45="x",'3 - Projects'!$H38)</f>
        <v>0</v>
      </c>
      <c r="Z188" s="85">
        <f>IF(Z41="x",'3 - Projects'!$H34,0)+IF(Z42="x",'3 - Projects'!$H35)+IF(Z43="x",'3 - Projects'!$H36)+IF(Z44="x",'3 - Projects'!$H37)+IF(Z45="x",'3 - Projects'!$H38)</f>
        <v>0</v>
      </c>
      <c r="AA188" s="85">
        <f>IF(AA41="x",'3 - Projects'!$H34,0)+IF(AA42="x",'3 - Projects'!$H35)+IF(AA43="x",'3 - Projects'!$H36)+IF(AA44="x",'3 - Projects'!$H37)+IF(AA45="x",'3 - Projects'!$H38)</f>
        <v>0</v>
      </c>
      <c r="AB188" s="85">
        <f>IF(AB41="x",'3 - Projects'!$H34,0)+IF(AB42="x",'3 - Projects'!$H35)+IF(AB43="x",'3 - Projects'!$H36)+IF(AB44="x",'3 - Projects'!$H37)+IF(AB45="x",'3 - Projects'!$H38)</f>
        <v>0</v>
      </c>
      <c r="AC188" s="85">
        <f>IF(AC41="x",'3 - Projects'!$H34,0)+IF(AC42="x",'3 - Projects'!$H35)+IF(AC43="x",'3 - Projects'!$H36)+IF(AC44="x",'3 - Projects'!$H37)+IF(AC45="x",'3 - Projects'!$H38)</f>
        <v>0</v>
      </c>
      <c r="AD188" s="85">
        <f>IF(AD41="x",'3 - Projects'!$H34,0)+IF(AD42="x",'3 - Projects'!$H35)+IF(AD43="x",'3 - Projects'!$H36)+IF(AD44="x",'3 - Projects'!$H37)+IF(AD45="x",'3 - Projects'!$H38)</f>
        <v>0</v>
      </c>
      <c r="AE188" s="85">
        <f>IF(AE41="x",'3 - Projects'!$H34,0)+IF(AE42="x",'3 - Projects'!$H35)+IF(AE43="x",'3 - Projects'!$H36)+IF(AE44="x",'3 - Projects'!$H37)+IF(AE45="x",'3 - Projects'!$H38)</f>
        <v>0</v>
      </c>
      <c r="AF188" s="85">
        <f>IF(AF41="x",'3 - Projects'!$H34,0)+IF(AF42="x",'3 - Projects'!$H35)+IF(AF43="x",'3 - Projects'!$H36)+IF(AF44="x",'3 - Projects'!$H37)+IF(AF45="x",'3 - Projects'!$H38)</f>
        <v>0</v>
      </c>
      <c r="AG188" s="85">
        <f>IF(AG41="x",'3 - Projects'!$H34,0)+IF(AG42="x",'3 - Projects'!$H35)+IF(AG43="x",'3 - Projects'!$H36)+IF(AG44="x",'3 - Projects'!$H37)+IF(AG45="x",'3 - Projects'!$H38)</f>
        <v>0</v>
      </c>
      <c r="AH188" s="85">
        <f>IF(AH41="x",'3 - Projects'!$H34,0)+IF(AH42="x",'3 - Projects'!$H35)+IF(AH43="x",'3 - Projects'!$H36)+IF(AH44="x",'3 - Projects'!$H37)+IF(AH45="x",'3 - Projects'!$H38)</f>
        <v>0</v>
      </c>
      <c r="AI188" s="85">
        <f>IF(AI41="x",'3 - Projects'!$H34,0)+IF(AI42="x",'3 - Projects'!$H35)+IF(AI43="x",'3 - Projects'!$H36)+IF(AI44="x",'3 - Projects'!$H37)+IF(AI45="x",'3 - Projects'!$H38)</f>
        <v>0</v>
      </c>
      <c r="AJ188" s="85">
        <f>IF(AJ41="x",'3 - Projects'!$H34,0)+IF(AJ42="x",'3 - Projects'!$H35)+IF(AJ43="x",'3 - Projects'!$H36)+IF(AJ44="x",'3 - Projects'!$H37)+IF(AJ45="x",'3 - Projects'!$H38)</f>
        <v>0</v>
      </c>
      <c r="AK188" s="85">
        <f>IF(AK41="x",'3 - Projects'!$H34,0)+IF(AK42="x",'3 - Projects'!$H35)+IF(AK43="x",'3 - Projects'!$H36)+IF(AK44="x",'3 - Projects'!$H37)+IF(AK45="x",'3 - Projects'!$H38)</f>
        <v>0</v>
      </c>
      <c r="AL188" s="85">
        <f>IF(AL41="x",'3 - Projects'!$H34,0)+IF(AL42="x",'3 - Projects'!$H35)+IF(AL43="x",'3 - Projects'!$H36)+IF(AL44="x",'3 - Projects'!$H37)+IF(AL45="x",'3 - Projects'!$H38)</f>
        <v>0</v>
      </c>
      <c r="AM188" s="85">
        <f>IF(AM41="x",'3 - Projects'!$H34,0)+IF(AM42="x",'3 - Projects'!$H35)+IF(AM43="x",'3 - Projects'!$H36)+IF(AM44="x",'3 - Projects'!$H37)+IF(AM45="x",'3 - Projects'!$H38)</f>
        <v>0</v>
      </c>
      <c r="AN188" s="85">
        <f>IF(AN41="x",'3 - Projects'!$H34,0)+IF(AN42="x",'3 - Projects'!$H35)+IF(AN43="x",'3 - Projects'!$H36)+IF(AN44="x",'3 - Projects'!$H37)+IF(AN45="x",'3 - Projects'!$H38)</f>
        <v>0</v>
      </c>
      <c r="AO188" s="85">
        <f>IF(AO41="x",'3 - Projects'!$H34,0)+IF(AO42="x",'3 - Projects'!$H35)+IF(AO43="x",'3 - Projects'!$H36)+IF(AO44="x",'3 - Projects'!$H37)+IF(AO45="x",'3 - Projects'!$H38)</f>
        <v>0</v>
      </c>
      <c r="AP188" s="85">
        <f>IF(AP41="x",'3 - Projects'!$H34,0)+IF(AP42="x",'3 - Projects'!$H35)+IF(AP43="x",'3 - Projects'!$H36)+IF(AP44="x",'3 - Projects'!$H37)+IF(AP45="x",'3 - Projects'!$H38)</f>
        <v>0</v>
      </c>
      <c r="AQ188" s="85">
        <f>IF(AQ41="x",'3 - Projects'!$H34,0)+IF(AQ42="x",'3 - Projects'!$H35)+IF(AQ43="x",'3 - Projects'!$H36)+IF(AQ44="x",'3 - Projects'!$H37)+IF(AQ45="x",'3 - Projects'!$H38)</f>
        <v>0</v>
      </c>
      <c r="AR188" s="85">
        <f>IF(AR41="x",'3 - Projects'!$H34,0)+IF(AR42="x",'3 - Projects'!$H35)+IF(AR43="x",'3 - Projects'!$H36)+IF(AR44="x",'3 - Projects'!$H37)+IF(AR45="x",'3 - Projects'!$H38)</f>
        <v>0</v>
      </c>
      <c r="AS188" s="85">
        <f>IF(AS41="x",'3 - Projects'!$H34,0)+IF(AS42="x",'3 - Projects'!$H35)+IF(AS43="x",'3 - Projects'!$H36)+IF(AS44="x",'3 - Projects'!$H37)+IF(AS45="x",'3 - Projects'!$H38)</f>
        <v>0</v>
      </c>
      <c r="AT188" s="85">
        <f>IF(AT41="x",'3 - Projects'!$H34,0)+IF(AT42="x",'3 - Projects'!$H35)+IF(AT43="x",'3 - Projects'!$H36)+IF(AT44="x",'3 - Projects'!$H37)+IF(AT45="x",'3 - Projects'!$H38)</f>
        <v>0</v>
      </c>
      <c r="AU188" s="85">
        <f>IF(AU41="x",'3 - Projects'!$H34,0)+IF(AU42="x",'3 - Projects'!$H35)+IF(AU43="x",'3 - Projects'!$H36)+IF(AU44="x",'3 - Projects'!$H37)+IF(AU45="x",'3 - Projects'!$H38)</f>
        <v>0</v>
      </c>
      <c r="AV188" s="85">
        <f>IF(AV41="x",'3 - Projects'!$H34,0)+IF(AV42="x",'3 - Projects'!$H35)+IF(AV43="x",'3 - Projects'!$H36)+IF(AV44="x",'3 - Projects'!$H37)+IF(AV45="x",'3 - Projects'!$H38)</f>
        <v>0</v>
      </c>
      <c r="AW188" s="85">
        <f>IF(AW41="x",'3 - Projects'!$H34,0)+IF(AW42="x",'3 - Projects'!$H35)+IF(AW43="x",'3 - Projects'!$H36)+IF(AW44="x",'3 - Projects'!$H37)+IF(AW45="x",'3 - Projects'!$H38)</f>
        <v>0</v>
      </c>
      <c r="AX188" s="85">
        <f>IF(AX41="x",'3 - Projects'!$H34,0)+IF(AX42="x",'3 - Projects'!$H35)+IF(AX43="x",'3 - Projects'!$H36)+IF(AX44="x",'3 - Projects'!$H37)+IF(AX45="x",'3 - Projects'!$H38)</f>
        <v>0</v>
      </c>
      <c r="AY188" s="85">
        <f>IF(AY41="x",'3 - Projects'!$H34,0)+IF(AY42="x",'3 - Projects'!$H35)+IF(AY43="x",'3 - Projects'!$H36)+IF(AY44="x",'3 - Projects'!$H37)+IF(AY45="x",'3 - Projects'!$H38)</f>
        <v>0</v>
      </c>
      <c r="AZ188" s="85">
        <f>IF(AZ41="x",'3 - Projects'!$H34,0)+IF(AZ42="x",'3 - Projects'!$H35)+IF(AZ43="x",'3 - Projects'!$H36)+IF(AZ44="x",'3 - Projects'!$H37)+IF(AZ45="x",'3 - Projects'!$H38)</f>
        <v>0</v>
      </c>
      <c r="BA188" s="85">
        <f>IF(BA41="x",'3 - Projects'!$H34,0)+IF(BA42="x",'3 - Projects'!$H35)+IF(BA43="x",'3 - Projects'!$H36)+IF(BA44="x",'3 - Projects'!$H37)+IF(BA45="x",'3 - Projects'!$H38)</f>
        <v>0</v>
      </c>
      <c r="BB188" s="85">
        <f>IF(BB41="x",'3 - Projects'!$H34,0)+IF(BB42="x",'3 - Projects'!$H35)+IF(BB43="x",'3 - Projects'!$H36)+IF(BB44="x",'3 - Projects'!$H37)+IF(BB45="x",'3 - Projects'!$H38)</f>
        <v>0</v>
      </c>
      <c r="BC188" s="85">
        <f>IF(BC41="x",'3 - Projects'!$H34,0)+IF(BC42="x",'3 - Projects'!$H35)+IF(BC43="x",'3 - Projects'!$H36)+IF(BC44="x",'3 - Projects'!$H37)+IF(BC45="x",'3 - Projects'!$H38)</f>
        <v>0</v>
      </c>
      <c r="BD188" s="85">
        <f>IF(BD41="x",'3 - Projects'!$H34,0)+IF(BD42="x",'3 - Projects'!$H35)+IF(BD43="x",'3 - Projects'!$H36)+IF(BD44="x",'3 - Projects'!$H37)+IF(BD45="x",'3 - Projects'!$H38)</f>
        <v>0</v>
      </c>
      <c r="BE188" s="85">
        <f>IF(BE41="x",'3 - Projects'!$H34,0)+IF(BE42="x",'3 - Projects'!$H35)+IF(BE43="x",'3 - Projects'!$H36)+IF(BE44="x",'3 - Projects'!$H37)+IF(BE45="x",'3 - Projects'!$H38)</f>
        <v>0</v>
      </c>
      <c r="BF188" s="85">
        <f>IF(BF41="x",'3 - Projects'!$H34,0)+IF(BF42="x",'3 - Projects'!$H35)+IF(BF43="x",'3 - Projects'!$H36)+IF(BF44="x",'3 - Projects'!$H37)+IF(BF45="x",'3 - Projects'!$H38)</f>
        <v>0</v>
      </c>
      <c r="BG188" s="85">
        <f>IF(BG41="x",'3 - Projects'!$H34,0)+IF(BG42="x",'3 - Projects'!$H35)+IF(BG43="x",'3 - Projects'!$H36)+IF(BG44="x",'3 - Projects'!$H37)+IF(BG45="x",'3 - Projects'!$H38)</f>
        <v>0</v>
      </c>
      <c r="BH188" s="86">
        <f>IF(BH41="x",'3 - Projects'!$H34,0)+IF(BH42="x",'3 - Projects'!$H35)+IF(BH43="x",'3 - Projects'!$H36)+IF(BH44="x",'3 - Projects'!$H37)+IF(BH45="x",'3 - Projects'!$H38)</f>
        <v>0</v>
      </c>
    </row>
    <row r="189" spans="1:60">
      <c r="A189" s="84"/>
      <c r="B189" s="85" t="str">
        <f>IF(Resource3_Name&lt;&gt;"",Resource3_Name&amp;"(s)","")</f>
        <v/>
      </c>
      <c r="C189" s="85"/>
      <c r="D189" s="85"/>
      <c r="E189" s="85"/>
      <c r="F189" s="85"/>
      <c r="G189" s="85"/>
      <c r="H189" s="85"/>
      <c r="I189" s="84">
        <f>IF(I41="x",'3 - Projects'!$I34,0)+IF(I42="x",'3 - Projects'!$I35)+IF(I43="x",'3 - Projects'!$I36)+IF(I44="x",'3 - Projects'!$I37)+IF(I45="x",'3 - Projects'!$I38)</f>
        <v>0</v>
      </c>
      <c r="J189" s="85">
        <f>IF(J41="x",'3 - Projects'!$I34,0)+IF(J42="x",'3 - Projects'!$I35)+IF(J43="x",'3 - Projects'!$I36)+IF(J44="x",'3 - Projects'!$I37)+IF(J45="x",'3 - Projects'!$I38)</f>
        <v>0</v>
      </c>
      <c r="K189" s="85">
        <f>IF(K41="x",'3 - Projects'!$I34,0)+IF(K42="x",'3 - Projects'!$I35)+IF(K43="x",'3 - Projects'!$I36)+IF(K44="x",'3 - Projects'!$I37)+IF(K45="x",'3 - Projects'!$I38)</f>
        <v>0</v>
      </c>
      <c r="L189" s="85">
        <f>IF(L41="x",'3 - Projects'!$I34,0)+IF(L42="x",'3 - Projects'!$I35)+IF(L43="x",'3 - Projects'!$I36)+IF(L44="x",'3 - Projects'!$I37)+IF(L45="x",'3 - Projects'!$I38)</f>
        <v>0</v>
      </c>
      <c r="M189" s="85">
        <f>IF(M41="x",'3 - Projects'!$I34,0)+IF(M42="x",'3 - Projects'!$I35)+IF(M43="x",'3 - Projects'!$I36)+IF(M44="x",'3 - Projects'!$I37)+IF(M45="x",'3 - Projects'!$I38)</f>
        <v>0</v>
      </c>
      <c r="N189" s="85">
        <f>IF(N41="x",'3 - Projects'!$I34,0)+IF(N42="x",'3 - Projects'!$I35)+IF(N43="x",'3 - Projects'!$I36)+IF(N44="x",'3 - Projects'!$I37)+IF(N45="x",'3 - Projects'!$I38)</f>
        <v>0</v>
      </c>
      <c r="O189" s="85">
        <f>IF(O41="x",'3 - Projects'!$I34,0)+IF(O42="x",'3 - Projects'!$I35)+IF(O43="x",'3 - Projects'!$I36)+IF(O44="x",'3 - Projects'!$I37)+IF(O45="x",'3 - Projects'!$I38)</f>
        <v>0</v>
      </c>
      <c r="P189" s="85">
        <f>IF(P41="x",'3 - Projects'!$I34,0)+IF(P42="x",'3 - Projects'!$I35)+IF(P43="x",'3 - Projects'!$I36)+IF(P44="x",'3 - Projects'!$I37)+IF(P45="x",'3 - Projects'!$I38)</f>
        <v>0</v>
      </c>
      <c r="Q189" s="85">
        <f>IF(Q41="x",'3 - Projects'!$I34,0)+IF(Q42="x",'3 - Projects'!$I35)+IF(Q43="x",'3 - Projects'!$I36)+IF(Q44="x",'3 - Projects'!$I37)+IF(Q45="x",'3 - Projects'!$I38)</f>
        <v>0</v>
      </c>
      <c r="R189" s="85">
        <f>IF(R41="x",'3 - Projects'!$I34,0)+IF(R42="x",'3 - Projects'!$I35)+IF(R43="x",'3 - Projects'!$I36)+IF(R44="x",'3 - Projects'!$I37)+IF(R45="x",'3 - Projects'!$I38)</f>
        <v>0</v>
      </c>
      <c r="S189" s="85">
        <f>IF(S41="x",'3 - Projects'!$I34,0)+IF(S42="x",'3 - Projects'!$I35)+IF(S43="x",'3 - Projects'!$I36)+IF(S44="x",'3 - Projects'!$I37)+IF(S45="x",'3 - Projects'!$I38)</f>
        <v>0</v>
      </c>
      <c r="T189" s="85">
        <f>IF(T41="x",'3 - Projects'!$I34,0)+IF(T42="x",'3 - Projects'!$I35)+IF(T43="x",'3 - Projects'!$I36)+IF(T44="x",'3 - Projects'!$I37)+IF(T45="x",'3 - Projects'!$I38)</f>
        <v>0</v>
      </c>
      <c r="U189" s="85">
        <f>IF(U41="x",'3 - Projects'!$I34,0)+IF(U42="x",'3 - Projects'!$I35)+IF(U43="x",'3 - Projects'!$I36)+IF(U44="x",'3 - Projects'!$I37)+IF(U45="x",'3 - Projects'!$I38)</f>
        <v>0</v>
      </c>
      <c r="V189" s="85">
        <f>IF(V41="x",'3 - Projects'!$I34,0)+IF(V42="x",'3 - Projects'!$I35)+IF(V43="x",'3 - Projects'!$I36)+IF(V44="x",'3 - Projects'!$I37)+IF(V45="x",'3 - Projects'!$I38)</f>
        <v>0</v>
      </c>
      <c r="W189" s="85">
        <f>IF(W41="x",'3 - Projects'!$I34,0)+IF(W42="x",'3 - Projects'!$I35)+IF(W43="x",'3 - Projects'!$I36)+IF(W44="x",'3 - Projects'!$I37)+IF(W45="x",'3 - Projects'!$I38)</f>
        <v>0</v>
      </c>
      <c r="X189" s="85">
        <f>IF(X41="x",'3 - Projects'!$I34,0)+IF(X42="x",'3 - Projects'!$I35)+IF(X43="x",'3 - Projects'!$I36)+IF(X44="x",'3 - Projects'!$I37)+IF(X45="x",'3 - Projects'!$I38)</f>
        <v>0</v>
      </c>
      <c r="Y189" s="85">
        <f>IF(Y41="x",'3 - Projects'!$I34,0)+IF(Y42="x",'3 - Projects'!$I35)+IF(Y43="x",'3 - Projects'!$I36)+IF(Y44="x",'3 - Projects'!$I37)+IF(Y45="x",'3 - Projects'!$I38)</f>
        <v>0</v>
      </c>
      <c r="Z189" s="85">
        <f>IF(Z41="x",'3 - Projects'!$I34,0)+IF(Z42="x",'3 - Projects'!$I35)+IF(Z43="x",'3 - Projects'!$I36)+IF(Z44="x",'3 - Projects'!$I37)+IF(Z45="x",'3 - Projects'!$I38)</f>
        <v>0</v>
      </c>
      <c r="AA189" s="85">
        <f>IF(AA41="x",'3 - Projects'!$I34,0)+IF(AA42="x",'3 - Projects'!$I35)+IF(AA43="x",'3 - Projects'!$I36)+IF(AA44="x",'3 - Projects'!$I37)+IF(AA45="x",'3 - Projects'!$I38)</f>
        <v>0</v>
      </c>
      <c r="AB189" s="85">
        <f>IF(AB41="x",'3 - Projects'!$I34,0)+IF(AB42="x",'3 - Projects'!$I35)+IF(AB43="x",'3 - Projects'!$I36)+IF(AB44="x",'3 - Projects'!$I37)+IF(AB45="x",'3 - Projects'!$I38)</f>
        <v>0</v>
      </c>
      <c r="AC189" s="85">
        <f>IF(AC41="x",'3 - Projects'!$I34,0)+IF(AC42="x",'3 - Projects'!$I35)+IF(AC43="x",'3 - Projects'!$I36)+IF(AC44="x",'3 - Projects'!$I37)+IF(AC45="x",'3 - Projects'!$I38)</f>
        <v>0</v>
      </c>
      <c r="AD189" s="85">
        <f>IF(AD41="x",'3 - Projects'!$I34,0)+IF(AD42="x",'3 - Projects'!$I35)+IF(AD43="x",'3 - Projects'!$I36)+IF(AD44="x",'3 - Projects'!$I37)+IF(AD45="x",'3 - Projects'!$I38)</f>
        <v>0</v>
      </c>
      <c r="AE189" s="85">
        <f>IF(AE41="x",'3 - Projects'!$I34,0)+IF(AE42="x",'3 - Projects'!$I35)+IF(AE43="x",'3 - Projects'!$I36)+IF(AE44="x",'3 - Projects'!$I37)+IF(AE45="x",'3 - Projects'!$I38)</f>
        <v>0</v>
      </c>
      <c r="AF189" s="85">
        <f>IF(AF41="x",'3 - Projects'!$I34,0)+IF(AF42="x",'3 - Projects'!$I35)+IF(AF43="x",'3 - Projects'!$I36)+IF(AF44="x",'3 - Projects'!$I37)+IF(AF45="x",'3 - Projects'!$I38)</f>
        <v>0</v>
      </c>
      <c r="AG189" s="85">
        <f>IF(AG41="x",'3 - Projects'!$I34,0)+IF(AG42="x",'3 - Projects'!$I35)+IF(AG43="x",'3 - Projects'!$I36)+IF(AG44="x",'3 - Projects'!$I37)+IF(AG45="x",'3 - Projects'!$I38)</f>
        <v>0</v>
      </c>
      <c r="AH189" s="85">
        <f>IF(AH41="x",'3 - Projects'!$I34,0)+IF(AH42="x",'3 - Projects'!$I35)+IF(AH43="x",'3 - Projects'!$I36)+IF(AH44="x",'3 - Projects'!$I37)+IF(AH45="x",'3 - Projects'!$I38)</f>
        <v>0</v>
      </c>
      <c r="AI189" s="85">
        <f>IF(AI41="x",'3 - Projects'!$I34,0)+IF(AI42="x",'3 - Projects'!$I35)+IF(AI43="x",'3 - Projects'!$I36)+IF(AI44="x",'3 - Projects'!$I37)+IF(AI45="x",'3 - Projects'!$I38)</f>
        <v>0</v>
      </c>
      <c r="AJ189" s="85">
        <f>IF(AJ41="x",'3 - Projects'!$I34,0)+IF(AJ42="x",'3 - Projects'!$I35)+IF(AJ43="x",'3 - Projects'!$I36)+IF(AJ44="x",'3 - Projects'!$I37)+IF(AJ45="x",'3 - Projects'!$I38)</f>
        <v>0</v>
      </c>
      <c r="AK189" s="85">
        <f>IF(AK41="x",'3 - Projects'!$I34,0)+IF(AK42="x",'3 - Projects'!$I35)+IF(AK43="x",'3 - Projects'!$I36)+IF(AK44="x",'3 - Projects'!$I37)+IF(AK45="x",'3 - Projects'!$I38)</f>
        <v>0</v>
      </c>
      <c r="AL189" s="85">
        <f>IF(AL41="x",'3 - Projects'!$I34,0)+IF(AL42="x",'3 - Projects'!$I35)+IF(AL43="x",'3 - Projects'!$I36)+IF(AL44="x",'3 - Projects'!$I37)+IF(AL45="x",'3 - Projects'!$I38)</f>
        <v>0</v>
      </c>
      <c r="AM189" s="85">
        <f>IF(AM41="x",'3 - Projects'!$I34,0)+IF(AM42="x",'3 - Projects'!$I35)+IF(AM43="x",'3 - Projects'!$I36)+IF(AM44="x",'3 - Projects'!$I37)+IF(AM45="x",'3 - Projects'!$I38)</f>
        <v>0</v>
      </c>
      <c r="AN189" s="85">
        <f>IF(AN41="x",'3 - Projects'!$I34,0)+IF(AN42="x",'3 - Projects'!$I35)+IF(AN43="x",'3 - Projects'!$I36)+IF(AN44="x",'3 - Projects'!$I37)+IF(AN45="x",'3 - Projects'!$I38)</f>
        <v>0</v>
      </c>
      <c r="AO189" s="85">
        <f>IF(AO41="x",'3 - Projects'!$I34,0)+IF(AO42="x",'3 - Projects'!$I35)+IF(AO43="x",'3 - Projects'!$I36)+IF(AO44="x",'3 - Projects'!$I37)+IF(AO45="x",'3 - Projects'!$I38)</f>
        <v>0</v>
      </c>
      <c r="AP189" s="85">
        <f>IF(AP41="x",'3 - Projects'!$I34,0)+IF(AP42="x",'3 - Projects'!$I35)+IF(AP43="x",'3 - Projects'!$I36)+IF(AP44="x",'3 - Projects'!$I37)+IF(AP45="x",'3 - Projects'!$I38)</f>
        <v>0</v>
      </c>
      <c r="AQ189" s="85">
        <f>IF(AQ41="x",'3 - Projects'!$I34,0)+IF(AQ42="x",'3 - Projects'!$I35)+IF(AQ43="x",'3 - Projects'!$I36)+IF(AQ44="x",'3 - Projects'!$I37)+IF(AQ45="x",'3 - Projects'!$I38)</f>
        <v>0</v>
      </c>
      <c r="AR189" s="85">
        <f>IF(AR41="x",'3 - Projects'!$I34,0)+IF(AR42="x",'3 - Projects'!$I35)+IF(AR43="x",'3 - Projects'!$I36)+IF(AR44="x",'3 - Projects'!$I37)+IF(AR45="x",'3 - Projects'!$I38)</f>
        <v>0</v>
      </c>
      <c r="AS189" s="85">
        <f>IF(AS41="x",'3 - Projects'!$I34,0)+IF(AS42="x",'3 - Projects'!$I35)+IF(AS43="x",'3 - Projects'!$I36)+IF(AS44="x",'3 - Projects'!$I37)+IF(AS45="x",'3 - Projects'!$I38)</f>
        <v>0</v>
      </c>
      <c r="AT189" s="85">
        <f>IF(AT41="x",'3 - Projects'!$I34,0)+IF(AT42="x",'3 - Projects'!$I35)+IF(AT43="x",'3 - Projects'!$I36)+IF(AT44="x",'3 - Projects'!$I37)+IF(AT45="x",'3 - Projects'!$I38)</f>
        <v>0</v>
      </c>
      <c r="AU189" s="85">
        <f>IF(AU41="x",'3 - Projects'!$I34,0)+IF(AU42="x",'3 - Projects'!$I35)+IF(AU43="x",'3 - Projects'!$I36)+IF(AU44="x",'3 - Projects'!$I37)+IF(AU45="x",'3 - Projects'!$I38)</f>
        <v>0</v>
      </c>
      <c r="AV189" s="85">
        <f>IF(AV41="x",'3 - Projects'!$I34,0)+IF(AV42="x",'3 - Projects'!$I35)+IF(AV43="x",'3 - Projects'!$I36)+IF(AV44="x",'3 - Projects'!$I37)+IF(AV45="x",'3 - Projects'!$I38)</f>
        <v>0</v>
      </c>
      <c r="AW189" s="85">
        <f>IF(AW41="x",'3 - Projects'!$I34,0)+IF(AW42="x",'3 - Projects'!$I35)+IF(AW43="x",'3 - Projects'!$I36)+IF(AW44="x",'3 - Projects'!$I37)+IF(AW45="x",'3 - Projects'!$I38)</f>
        <v>0</v>
      </c>
      <c r="AX189" s="85">
        <f>IF(AX41="x",'3 - Projects'!$I34,0)+IF(AX42="x",'3 - Projects'!$I35)+IF(AX43="x",'3 - Projects'!$I36)+IF(AX44="x",'3 - Projects'!$I37)+IF(AX45="x",'3 - Projects'!$I38)</f>
        <v>0</v>
      </c>
      <c r="AY189" s="85">
        <f>IF(AY41="x",'3 - Projects'!$I34,0)+IF(AY42="x",'3 - Projects'!$I35)+IF(AY43="x",'3 - Projects'!$I36)+IF(AY44="x",'3 - Projects'!$I37)+IF(AY45="x",'3 - Projects'!$I38)</f>
        <v>0</v>
      </c>
      <c r="AZ189" s="85">
        <f>IF(AZ41="x",'3 - Projects'!$I34,0)+IF(AZ42="x",'3 - Projects'!$I35)+IF(AZ43="x",'3 - Projects'!$I36)+IF(AZ44="x",'3 - Projects'!$I37)+IF(AZ45="x",'3 - Projects'!$I38)</f>
        <v>0</v>
      </c>
      <c r="BA189" s="85">
        <f>IF(BA41="x",'3 - Projects'!$I34,0)+IF(BA42="x",'3 - Projects'!$I35)+IF(BA43="x",'3 - Projects'!$I36)+IF(BA44="x",'3 - Projects'!$I37)+IF(BA45="x",'3 - Projects'!$I38)</f>
        <v>0</v>
      </c>
      <c r="BB189" s="85">
        <f>IF(BB41="x",'3 - Projects'!$I34,0)+IF(BB42="x",'3 - Projects'!$I35)+IF(BB43="x",'3 - Projects'!$I36)+IF(BB44="x",'3 - Projects'!$I37)+IF(BB45="x",'3 - Projects'!$I38)</f>
        <v>0</v>
      </c>
      <c r="BC189" s="85">
        <f>IF(BC41="x",'3 - Projects'!$I34,0)+IF(BC42="x",'3 - Projects'!$I35)+IF(BC43="x",'3 - Projects'!$I36)+IF(BC44="x",'3 - Projects'!$I37)+IF(BC45="x",'3 - Projects'!$I38)</f>
        <v>0</v>
      </c>
      <c r="BD189" s="85">
        <f>IF(BD41="x",'3 - Projects'!$I34,0)+IF(BD42="x",'3 - Projects'!$I35)+IF(BD43="x",'3 - Projects'!$I36)+IF(BD44="x",'3 - Projects'!$I37)+IF(BD45="x",'3 - Projects'!$I38)</f>
        <v>0</v>
      </c>
      <c r="BE189" s="85">
        <f>IF(BE41="x",'3 - Projects'!$I34,0)+IF(BE42="x",'3 - Projects'!$I35)+IF(BE43="x",'3 - Projects'!$I36)+IF(BE44="x",'3 - Projects'!$I37)+IF(BE45="x",'3 - Projects'!$I38)</f>
        <v>0</v>
      </c>
      <c r="BF189" s="85">
        <f>IF(BF41="x",'3 - Projects'!$I34,0)+IF(BF42="x",'3 - Projects'!$I35)+IF(BF43="x",'3 - Projects'!$I36)+IF(BF44="x",'3 - Projects'!$I37)+IF(BF45="x",'3 - Projects'!$I38)</f>
        <v>0</v>
      </c>
      <c r="BG189" s="85">
        <f>IF(BG41="x",'3 - Projects'!$I34,0)+IF(BG42="x",'3 - Projects'!$I35)+IF(BG43="x",'3 - Projects'!$I36)+IF(BG44="x",'3 - Projects'!$I37)+IF(BG45="x",'3 - Projects'!$I38)</f>
        <v>0</v>
      </c>
      <c r="BH189" s="86">
        <f>IF(BH41="x",'3 - Projects'!$I34,0)+IF(BH42="x",'3 - Projects'!$I35)+IF(BH43="x",'3 - Projects'!$I36)+IF(BH44="x",'3 - Projects'!$I37)+IF(BH45="x",'3 - Projects'!$I38)</f>
        <v>0</v>
      </c>
    </row>
    <row r="190" spans="1:60">
      <c r="A190" s="84"/>
      <c r="B190" s="85" t="str">
        <f>IF(Resource4_Name&lt;&gt;"",Resource4_Name&amp;"(s)","")</f>
        <v/>
      </c>
      <c r="C190" s="85"/>
      <c r="D190" s="85"/>
      <c r="E190" s="85"/>
      <c r="F190" s="85"/>
      <c r="G190" s="85"/>
      <c r="H190" s="85"/>
      <c r="I190" s="84">
        <f>IF(I41="x",'3 - Projects'!$J34,0)+IF(I42="x",'3 - Projects'!$J35)+IF(I43="x",'3 - Projects'!$J36)+IF(I44="x",'3 - Projects'!$J37)+IF(I45="x",'3 - Projects'!$J38)</f>
        <v>0</v>
      </c>
      <c r="J190" s="85">
        <f>IF(J41="x",'3 - Projects'!$J34,0)+IF(J42="x",'3 - Projects'!$J35)+IF(J43="x",'3 - Projects'!$J36)+IF(J44="x",'3 - Projects'!$J37)+IF(J45="x",'3 - Projects'!$J38)</f>
        <v>0</v>
      </c>
      <c r="K190" s="85">
        <f>IF(K41="x",'3 - Projects'!$J34,0)+IF(K42="x",'3 - Projects'!$J35)+IF(K43="x",'3 - Projects'!$J36)+IF(K44="x",'3 - Projects'!$J37)+IF(K45="x",'3 - Projects'!$J38)</f>
        <v>0</v>
      </c>
      <c r="L190" s="85">
        <f>IF(L41="x",'3 - Projects'!$J34,0)+IF(L42="x",'3 - Projects'!$J35)+IF(L43="x",'3 - Projects'!$J36)+IF(L44="x",'3 - Projects'!$J37)+IF(L45="x",'3 - Projects'!$J38)</f>
        <v>0</v>
      </c>
      <c r="M190" s="85">
        <f>IF(M41="x",'3 - Projects'!$J34,0)+IF(M42="x",'3 - Projects'!$J35)+IF(M43="x",'3 - Projects'!$J36)+IF(M44="x",'3 - Projects'!$J37)+IF(M45="x",'3 - Projects'!$J38)</f>
        <v>0</v>
      </c>
      <c r="N190" s="85">
        <f>IF(N41="x",'3 - Projects'!$J34,0)+IF(N42="x",'3 - Projects'!$J35)+IF(N43="x",'3 - Projects'!$J36)+IF(N44="x",'3 - Projects'!$J37)+IF(N45="x",'3 - Projects'!$J38)</f>
        <v>0</v>
      </c>
      <c r="O190" s="85">
        <f>IF(O41="x",'3 - Projects'!$J34,0)+IF(O42="x",'3 - Projects'!$J35)+IF(O43="x",'3 - Projects'!$J36)+IF(O44="x",'3 - Projects'!$J37)+IF(O45="x",'3 - Projects'!$J38)</f>
        <v>0</v>
      </c>
      <c r="P190" s="85">
        <f>IF(P41="x",'3 - Projects'!$J34,0)+IF(P42="x",'3 - Projects'!$J35)+IF(P43="x",'3 - Projects'!$J36)+IF(P44="x",'3 - Projects'!$J37)+IF(P45="x",'3 - Projects'!$J38)</f>
        <v>0</v>
      </c>
      <c r="Q190" s="85">
        <f>IF(Q41="x",'3 - Projects'!$J34,0)+IF(Q42="x",'3 - Projects'!$J35)+IF(Q43="x",'3 - Projects'!$J36)+IF(Q44="x",'3 - Projects'!$J37)+IF(Q45="x",'3 - Projects'!$J38)</f>
        <v>0</v>
      </c>
      <c r="R190" s="85">
        <f>IF(R41="x",'3 - Projects'!$J34,0)+IF(R42="x",'3 - Projects'!$J35)+IF(R43="x",'3 - Projects'!$J36)+IF(R44="x",'3 - Projects'!$J37)+IF(R45="x",'3 - Projects'!$J38)</f>
        <v>0</v>
      </c>
      <c r="S190" s="85">
        <f>IF(S41="x",'3 - Projects'!$J34,0)+IF(S42="x",'3 - Projects'!$J35)+IF(S43="x",'3 - Projects'!$J36)+IF(S44="x",'3 - Projects'!$J37)+IF(S45="x",'3 - Projects'!$J38)</f>
        <v>0</v>
      </c>
      <c r="T190" s="85">
        <f>IF(T41="x",'3 - Projects'!$J34,0)+IF(T42="x",'3 - Projects'!$J35)+IF(T43="x",'3 - Projects'!$J36)+IF(T44="x",'3 - Projects'!$J37)+IF(T45="x",'3 - Projects'!$J38)</f>
        <v>0</v>
      </c>
      <c r="U190" s="85">
        <f>IF(U41="x",'3 - Projects'!$J34,0)+IF(U42="x",'3 - Projects'!$J35)+IF(U43="x",'3 - Projects'!$J36)+IF(U44="x",'3 - Projects'!$J37)+IF(U45="x",'3 - Projects'!$J38)</f>
        <v>0</v>
      </c>
      <c r="V190" s="85">
        <f>IF(V41="x",'3 - Projects'!$J34,0)+IF(V42="x",'3 - Projects'!$J35)+IF(V43="x",'3 - Projects'!$J36)+IF(V44="x",'3 - Projects'!$J37)+IF(V45="x",'3 - Projects'!$J38)</f>
        <v>0</v>
      </c>
      <c r="W190" s="85">
        <f>IF(W41="x",'3 - Projects'!$J34,0)+IF(W42="x",'3 - Projects'!$J35)+IF(W43="x",'3 - Projects'!$J36)+IF(W44="x",'3 - Projects'!$J37)+IF(W45="x",'3 - Projects'!$J38)</f>
        <v>0</v>
      </c>
      <c r="X190" s="85">
        <f>IF(X41="x",'3 - Projects'!$J34,0)+IF(X42="x",'3 - Projects'!$J35)+IF(X43="x",'3 - Projects'!$J36)+IF(X44="x",'3 - Projects'!$J37)+IF(X45="x",'3 - Projects'!$J38)</f>
        <v>0</v>
      </c>
      <c r="Y190" s="85">
        <f>IF(Y41="x",'3 - Projects'!$J34,0)+IF(Y42="x",'3 - Projects'!$J35)+IF(Y43="x",'3 - Projects'!$J36)+IF(Y44="x",'3 - Projects'!$J37)+IF(Y45="x",'3 - Projects'!$J38)</f>
        <v>0</v>
      </c>
      <c r="Z190" s="85">
        <f>IF(Z41="x",'3 - Projects'!$J34,0)+IF(Z42="x",'3 - Projects'!$J35)+IF(Z43="x",'3 - Projects'!$J36)+IF(Z44="x",'3 - Projects'!$J37)+IF(Z45="x",'3 - Projects'!$J38)</f>
        <v>0</v>
      </c>
      <c r="AA190" s="85">
        <f>IF(AA41="x",'3 - Projects'!$J34,0)+IF(AA42="x",'3 - Projects'!$J35)+IF(AA43="x",'3 - Projects'!$J36)+IF(AA44="x",'3 - Projects'!$J37)+IF(AA45="x",'3 - Projects'!$J38)</f>
        <v>0</v>
      </c>
      <c r="AB190" s="85">
        <f>IF(AB41="x",'3 - Projects'!$J34,0)+IF(AB42="x",'3 - Projects'!$J35)+IF(AB43="x",'3 - Projects'!$J36)+IF(AB44="x",'3 - Projects'!$J37)+IF(AB45="x",'3 - Projects'!$J38)</f>
        <v>0</v>
      </c>
      <c r="AC190" s="85">
        <f>IF(AC41="x",'3 - Projects'!$J34,0)+IF(AC42="x",'3 - Projects'!$J35)+IF(AC43="x",'3 - Projects'!$J36)+IF(AC44="x",'3 - Projects'!$J37)+IF(AC45="x",'3 - Projects'!$J38)</f>
        <v>0</v>
      </c>
      <c r="AD190" s="85">
        <f>IF(AD41="x",'3 - Projects'!$J34,0)+IF(AD42="x",'3 - Projects'!$J35)+IF(AD43="x",'3 - Projects'!$J36)+IF(AD44="x",'3 - Projects'!$J37)+IF(AD45="x",'3 - Projects'!$J38)</f>
        <v>0</v>
      </c>
      <c r="AE190" s="85">
        <f>IF(AE41="x",'3 - Projects'!$J34,0)+IF(AE42="x",'3 - Projects'!$J35)+IF(AE43="x",'3 - Projects'!$J36)+IF(AE44="x",'3 - Projects'!$J37)+IF(AE45="x",'3 - Projects'!$J38)</f>
        <v>0</v>
      </c>
      <c r="AF190" s="85">
        <f>IF(AF41="x",'3 - Projects'!$J34,0)+IF(AF42="x",'3 - Projects'!$J35)+IF(AF43="x",'3 - Projects'!$J36)+IF(AF44="x",'3 - Projects'!$J37)+IF(AF45="x",'3 - Projects'!$J38)</f>
        <v>0</v>
      </c>
      <c r="AG190" s="85">
        <f>IF(AG41="x",'3 - Projects'!$J34,0)+IF(AG42="x",'3 - Projects'!$J35)+IF(AG43="x",'3 - Projects'!$J36)+IF(AG44="x",'3 - Projects'!$J37)+IF(AG45="x",'3 - Projects'!$J38)</f>
        <v>0</v>
      </c>
      <c r="AH190" s="85">
        <f>IF(AH41="x",'3 - Projects'!$J34,0)+IF(AH42="x",'3 - Projects'!$J35)+IF(AH43="x",'3 - Projects'!$J36)+IF(AH44="x",'3 - Projects'!$J37)+IF(AH45="x",'3 - Projects'!$J38)</f>
        <v>0</v>
      </c>
      <c r="AI190" s="85">
        <f>IF(AI41="x",'3 - Projects'!$J34,0)+IF(AI42="x",'3 - Projects'!$J35)+IF(AI43="x",'3 - Projects'!$J36)+IF(AI44="x",'3 - Projects'!$J37)+IF(AI45="x",'3 - Projects'!$J38)</f>
        <v>0</v>
      </c>
      <c r="AJ190" s="85">
        <f>IF(AJ41="x",'3 - Projects'!$J34,0)+IF(AJ42="x",'3 - Projects'!$J35)+IF(AJ43="x",'3 - Projects'!$J36)+IF(AJ44="x",'3 - Projects'!$J37)+IF(AJ45="x",'3 - Projects'!$J38)</f>
        <v>0</v>
      </c>
      <c r="AK190" s="85">
        <f>IF(AK41="x",'3 - Projects'!$J34,0)+IF(AK42="x",'3 - Projects'!$J35)+IF(AK43="x",'3 - Projects'!$J36)+IF(AK44="x",'3 - Projects'!$J37)+IF(AK45="x",'3 - Projects'!$J38)</f>
        <v>0</v>
      </c>
      <c r="AL190" s="85">
        <f>IF(AL41="x",'3 - Projects'!$J34,0)+IF(AL42="x",'3 - Projects'!$J35)+IF(AL43="x",'3 - Projects'!$J36)+IF(AL44="x",'3 - Projects'!$J37)+IF(AL45="x",'3 - Projects'!$J38)</f>
        <v>0</v>
      </c>
      <c r="AM190" s="85">
        <f>IF(AM41="x",'3 - Projects'!$J34,0)+IF(AM42="x",'3 - Projects'!$J35)+IF(AM43="x",'3 - Projects'!$J36)+IF(AM44="x",'3 - Projects'!$J37)+IF(AM45="x",'3 - Projects'!$J38)</f>
        <v>0</v>
      </c>
      <c r="AN190" s="85">
        <f>IF(AN41="x",'3 - Projects'!$J34,0)+IF(AN42="x",'3 - Projects'!$J35)+IF(AN43="x",'3 - Projects'!$J36)+IF(AN44="x",'3 - Projects'!$J37)+IF(AN45="x",'3 - Projects'!$J38)</f>
        <v>0</v>
      </c>
      <c r="AO190" s="85">
        <f>IF(AO41="x",'3 - Projects'!$J34,0)+IF(AO42="x",'3 - Projects'!$J35)+IF(AO43="x",'3 - Projects'!$J36)+IF(AO44="x",'3 - Projects'!$J37)+IF(AO45="x",'3 - Projects'!$J38)</f>
        <v>0</v>
      </c>
      <c r="AP190" s="85">
        <f>IF(AP41="x",'3 - Projects'!$J34,0)+IF(AP42="x",'3 - Projects'!$J35)+IF(AP43="x",'3 - Projects'!$J36)+IF(AP44="x",'3 - Projects'!$J37)+IF(AP45="x",'3 - Projects'!$J38)</f>
        <v>0</v>
      </c>
      <c r="AQ190" s="85">
        <f>IF(AQ41="x",'3 - Projects'!$J34,0)+IF(AQ42="x",'3 - Projects'!$J35)+IF(AQ43="x",'3 - Projects'!$J36)+IF(AQ44="x",'3 - Projects'!$J37)+IF(AQ45="x",'3 - Projects'!$J38)</f>
        <v>0</v>
      </c>
      <c r="AR190" s="85">
        <f>IF(AR41="x",'3 - Projects'!$J34,0)+IF(AR42="x",'3 - Projects'!$J35)+IF(AR43="x",'3 - Projects'!$J36)+IF(AR44="x",'3 - Projects'!$J37)+IF(AR45="x",'3 - Projects'!$J38)</f>
        <v>0</v>
      </c>
      <c r="AS190" s="85">
        <f>IF(AS41="x",'3 - Projects'!$J34,0)+IF(AS42="x",'3 - Projects'!$J35)+IF(AS43="x",'3 - Projects'!$J36)+IF(AS44="x",'3 - Projects'!$J37)+IF(AS45="x",'3 - Projects'!$J38)</f>
        <v>0</v>
      </c>
      <c r="AT190" s="85">
        <f>IF(AT41="x",'3 - Projects'!$J34,0)+IF(AT42="x",'3 - Projects'!$J35)+IF(AT43="x",'3 - Projects'!$J36)+IF(AT44="x",'3 - Projects'!$J37)+IF(AT45="x",'3 - Projects'!$J38)</f>
        <v>0</v>
      </c>
      <c r="AU190" s="85">
        <f>IF(AU41="x",'3 - Projects'!$J34,0)+IF(AU42="x",'3 - Projects'!$J35)+IF(AU43="x",'3 - Projects'!$J36)+IF(AU44="x",'3 - Projects'!$J37)+IF(AU45="x",'3 - Projects'!$J38)</f>
        <v>0</v>
      </c>
      <c r="AV190" s="85">
        <f>IF(AV41="x",'3 - Projects'!$J34,0)+IF(AV42="x",'3 - Projects'!$J35)+IF(AV43="x",'3 - Projects'!$J36)+IF(AV44="x",'3 - Projects'!$J37)+IF(AV45="x",'3 - Projects'!$J38)</f>
        <v>0</v>
      </c>
      <c r="AW190" s="85">
        <f>IF(AW41="x",'3 - Projects'!$J34,0)+IF(AW42="x",'3 - Projects'!$J35)+IF(AW43="x",'3 - Projects'!$J36)+IF(AW44="x",'3 - Projects'!$J37)+IF(AW45="x",'3 - Projects'!$J38)</f>
        <v>0</v>
      </c>
      <c r="AX190" s="85">
        <f>IF(AX41="x",'3 - Projects'!$J34,0)+IF(AX42="x",'3 - Projects'!$J35)+IF(AX43="x",'3 - Projects'!$J36)+IF(AX44="x",'3 - Projects'!$J37)+IF(AX45="x",'3 - Projects'!$J38)</f>
        <v>0</v>
      </c>
      <c r="AY190" s="85">
        <f>IF(AY41="x",'3 - Projects'!$J34,0)+IF(AY42="x",'3 - Projects'!$J35)+IF(AY43="x",'3 - Projects'!$J36)+IF(AY44="x",'3 - Projects'!$J37)+IF(AY45="x",'3 - Projects'!$J38)</f>
        <v>0</v>
      </c>
      <c r="AZ190" s="85">
        <f>IF(AZ41="x",'3 - Projects'!$J34,0)+IF(AZ42="x",'3 - Projects'!$J35)+IF(AZ43="x",'3 - Projects'!$J36)+IF(AZ44="x",'3 - Projects'!$J37)+IF(AZ45="x",'3 - Projects'!$J38)</f>
        <v>0</v>
      </c>
      <c r="BA190" s="85">
        <f>IF(BA41="x",'3 - Projects'!$J34,0)+IF(BA42="x",'3 - Projects'!$J35)+IF(BA43="x",'3 - Projects'!$J36)+IF(BA44="x",'3 - Projects'!$J37)+IF(BA45="x",'3 - Projects'!$J38)</f>
        <v>0</v>
      </c>
      <c r="BB190" s="85">
        <f>IF(BB41="x",'3 - Projects'!$J34,0)+IF(BB42="x",'3 - Projects'!$J35)+IF(BB43="x",'3 - Projects'!$J36)+IF(BB44="x",'3 - Projects'!$J37)+IF(BB45="x",'3 - Projects'!$J38)</f>
        <v>0</v>
      </c>
      <c r="BC190" s="85">
        <f>IF(BC41="x",'3 - Projects'!$J34,0)+IF(BC42="x",'3 - Projects'!$J35)+IF(BC43="x",'3 - Projects'!$J36)+IF(BC44="x",'3 - Projects'!$J37)+IF(BC45="x",'3 - Projects'!$J38)</f>
        <v>0</v>
      </c>
      <c r="BD190" s="85">
        <f>IF(BD41="x",'3 - Projects'!$J34,0)+IF(BD42="x",'3 - Projects'!$J35)+IF(BD43="x",'3 - Projects'!$J36)+IF(BD44="x",'3 - Projects'!$J37)+IF(BD45="x",'3 - Projects'!$J38)</f>
        <v>0</v>
      </c>
      <c r="BE190" s="85">
        <f>IF(BE41="x",'3 - Projects'!$J34,0)+IF(BE42="x",'3 - Projects'!$J35)+IF(BE43="x",'3 - Projects'!$J36)+IF(BE44="x",'3 - Projects'!$J37)+IF(BE45="x",'3 - Projects'!$J38)</f>
        <v>0</v>
      </c>
      <c r="BF190" s="85">
        <f>IF(BF41="x",'3 - Projects'!$J34,0)+IF(BF42="x",'3 - Projects'!$J35)+IF(BF43="x",'3 - Projects'!$J36)+IF(BF44="x",'3 - Projects'!$J37)+IF(BF45="x",'3 - Projects'!$J38)</f>
        <v>0</v>
      </c>
      <c r="BG190" s="85">
        <f>IF(BG41="x",'3 - Projects'!$J34,0)+IF(BG42="x",'3 - Projects'!$J35)+IF(BG43="x",'3 - Projects'!$J36)+IF(BG44="x",'3 - Projects'!$J37)+IF(BG45="x",'3 - Projects'!$J38)</f>
        <v>0</v>
      </c>
      <c r="BH190" s="86">
        <f>IF(BH41="x",'3 - Projects'!$J34,0)+IF(BH42="x",'3 - Projects'!$J35)+IF(BH43="x",'3 - Projects'!$J36)+IF(BH44="x",'3 - Projects'!$J37)+IF(BH45="x",'3 - Projects'!$J38)</f>
        <v>0</v>
      </c>
    </row>
    <row r="191" spans="1:60">
      <c r="A191" s="84"/>
      <c r="B191" s="85" t="str">
        <f>IF(Resource5_Name&lt;&gt;"",Resource5_Name&amp;"(s)","")</f>
        <v/>
      </c>
      <c r="C191" s="85"/>
      <c r="D191" s="85"/>
      <c r="E191" s="85"/>
      <c r="F191" s="85"/>
      <c r="G191" s="85"/>
      <c r="H191" s="85"/>
      <c r="I191" s="84">
        <f>IF(I41="x",'3 - Projects'!$K34,0)+IF(I42="x",'3 - Projects'!$K35)+IF(I43="x",'3 - Projects'!$K36)+IF(I44="x",'3 - Projects'!$K37)+IF(I45="x",'3 - Projects'!$K38)</f>
        <v>0</v>
      </c>
      <c r="J191" s="85">
        <f>IF(J41="x",'3 - Projects'!$K34,0)+IF(J42="x",'3 - Projects'!$K35)+IF(J43="x",'3 - Projects'!$K36)+IF(J44="x",'3 - Projects'!$K37)+IF(J45="x",'3 - Projects'!$K38)</f>
        <v>0</v>
      </c>
      <c r="K191" s="85">
        <f>IF(K41="x",'3 - Projects'!$K34,0)+IF(K42="x",'3 - Projects'!$K35)+IF(K43="x",'3 - Projects'!$K36)+IF(K44="x",'3 - Projects'!$K37)+IF(K45="x",'3 - Projects'!$K38)</f>
        <v>0</v>
      </c>
      <c r="L191" s="85">
        <f>IF(L41="x",'3 - Projects'!$K34,0)+IF(L42="x",'3 - Projects'!$K35)+IF(L43="x",'3 - Projects'!$K36)+IF(L44="x",'3 - Projects'!$K37)+IF(L45="x",'3 - Projects'!$K38)</f>
        <v>0</v>
      </c>
      <c r="M191" s="85">
        <f>IF(M41="x",'3 - Projects'!$K34,0)+IF(M42="x",'3 - Projects'!$K35)+IF(M43="x",'3 - Projects'!$K36)+IF(M44="x",'3 - Projects'!$K37)+IF(M45="x",'3 - Projects'!$K38)</f>
        <v>0</v>
      </c>
      <c r="N191" s="85">
        <f>IF(N41="x",'3 - Projects'!$K34,0)+IF(N42="x",'3 - Projects'!$K35)+IF(N43="x",'3 - Projects'!$K36)+IF(N44="x",'3 - Projects'!$K37)+IF(N45="x",'3 - Projects'!$K38)</f>
        <v>0</v>
      </c>
      <c r="O191" s="85">
        <f>IF(O41="x",'3 - Projects'!$K34,0)+IF(O42="x",'3 - Projects'!$K35)+IF(O43="x",'3 - Projects'!$K36)+IF(O44="x",'3 - Projects'!$K37)+IF(O45="x",'3 - Projects'!$K38)</f>
        <v>0</v>
      </c>
      <c r="P191" s="85">
        <f>IF(P41="x",'3 - Projects'!$K34,0)+IF(P42="x",'3 - Projects'!$K35)+IF(P43="x",'3 - Projects'!$K36)+IF(P44="x",'3 - Projects'!$K37)+IF(P45="x",'3 - Projects'!$K38)</f>
        <v>0</v>
      </c>
      <c r="Q191" s="85">
        <f>IF(Q41="x",'3 - Projects'!$K34,0)+IF(Q42="x",'3 - Projects'!$K35)+IF(Q43="x",'3 - Projects'!$K36)+IF(Q44="x",'3 - Projects'!$K37)+IF(Q45="x",'3 - Projects'!$K38)</f>
        <v>0</v>
      </c>
      <c r="R191" s="85">
        <f>IF(R41="x",'3 - Projects'!$K34,0)+IF(R42="x",'3 - Projects'!$K35)+IF(R43="x",'3 - Projects'!$K36)+IF(R44="x",'3 - Projects'!$K37)+IF(R45="x",'3 - Projects'!$K38)</f>
        <v>0</v>
      </c>
      <c r="S191" s="85">
        <f>IF(S41="x",'3 - Projects'!$K34,0)+IF(S42="x",'3 - Projects'!$K35)+IF(S43="x",'3 - Projects'!$K36)+IF(S44="x",'3 - Projects'!$K37)+IF(S45="x",'3 - Projects'!$K38)</f>
        <v>0</v>
      </c>
      <c r="T191" s="85">
        <f>IF(T41="x",'3 - Projects'!$K34,0)+IF(T42="x",'3 - Projects'!$K35)+IF(T43="x",'3 - Projects'!$K36)+IF(T44="x",'3 - Projects'!$K37)+IF(T45="x",'3 - Projects'!$K38)</f>
        <v>0</v>
      </c>
      <c r="U191" s="85">
        <f>IF(U41="x",'3 - Projects'!$K34,0)+IF(U42="x",'3 - Projects'!$K35)+IF(U43="x",'3 - Projects'!$K36)+IF(U44="x",'3 - Projects'!$K37)+IF(U45="x",'3 - Projects'!$K38)</f>
        <v>0</v>
      </c>
      <c r="V191" s="85">
        <f>IF(V41="x",'3 - Projects'!$K34,0)+IF(V42="x",'3 - Projects'!$K35)+IF(V43="x",'3 - Projects'!$K36)+IF(V44="x",'3 - Projects'!$K37)+IF(V45="x",'3 - Projects'!$K38)</f>
        <v>0</v>
      </c>
      <c r="W191" s="85">
        <f>IF(W41="x",'3 - Projects'!$K34,0)+IF(W42="x",'3 - Projects'!$K35)+IF(W43="x",'3 - Projects'!$K36)+IF(W44="x",'3 - Projects'!$K37)+IF(W45="x",'3 - Projects'!$K38)</f>
        <v>0</v>
      </c>
      <c r="X191" s="85">
        <f>IF(X41="x",'3 - Projects'!$K34,0)+IF(X42="x",'3 - Projects'!$K35)+IF(X43="x",'3 - Projects'!$K36)+IF(X44="x",'3 - Projects'!$K37)+IF(X45="x",'3 - Projects'!$K38)</f>
        <v>0</v>
      </c>
      <c r="Y191" s="85">
        <f>IF(Y41="x",'3 - Projects'!$K34,0)+IF(Y42="x",'3 - Projects'!$K35)+IF(Y43="x",'3 - Projects'!$K36)+IF(Y44="x",'3 - Projects'!$K37)+IF(Y45="x",'3 - Projects'!$K38)</f>
        <v>0</v>
      </c>
      <c r="Z191" s="85">
        <f>IF(Z41="x",'3 - Projects'!$K34,0)+IF(Z42="x",'3 - Projects'!$K35)+IF(Z43="x",'3 - Projects'!$K36)+IF(Z44="x",'3 - Projects'!$K37)+IF(Z45="x",'3 - Projects'!$K38)</f>
        <v>0</v>
      </c>
      <c r="AA191" s="85">
        <f>IF(AA41="x",'3 - Projects'!$K34,0)+IF(AA42="x",'3 - Projects'!$K35)+IF(AA43="x",'3 - Projects'!$K36)+IF(AA44="x",'3 - Projects'!$K37)+IF(AA45="x",'3 - Projects'!$K38)</f>
        <v>0</v>
      </c>
      <c r="AB191" s="85">
        <f>IF(AB41="x",'3 - Projects'!$K34,0)+IF(AB42="x",'3 - Projects'!$K35)+IF(AB43="x",'3 - Projects'!$K36)+IF(AB44="x",'3 - Projects'!$K37)+IF(AB45="x",'3 - Projects'!$K38)</f>
        <v>0</v>
      </c>
      <c r="AC191" s="85">
        <f>IF(AC41="x",'3 - Projects'!$K34,0)+IF(AC42="x",'3 - Projects'!$K35)+IF(AC43="x",'3 - Projects'!$K36)+IF(AC44="x",'3 - Projects'!$K37)+IF(AC45="x",'3 - Projects'!$K38)</f>
        <v>0</v>
      </c>
      <c r="AD191" s="85">
        <f>IF(AD41="x",'3 - Projects'!$K34,0)+IF(AD42="x",'3 - Projects'!$K35)+IF(AD43="x",'3 - Projects'!$K36)+IF(AD44="x",'3 - Projects'!$K37)+IF(AD45="x",'3 - Projects'!$K38)</f>
        <v>0</v>
      </c>
      <c r="AE191" s="85">
        <f>IF(AE41="x",'3 - Projects'!$K34,0)+IF(AE42="x",'3 - Projects'!$K35)+IF(AE43="x",'3 - Projects'!$K36)+IF(AE44="x",'3 - Projects'!$K37)+IF(AE45="x",'3 - Projects'!$K38)</f>
        <v>0</v>
      </c>
      <c r="AF191" s="85">
        <f>IF(AF41="x",'3 - Projects'!$K34,0)+IF(AF42="x",'3 - Projects'!$K35)+IF(AF43="x",'3 - Projects'!$K36)+IF(AF44="x",'3 - Projects'!$K37)+IF(AF45="x",'3 - Projects'!$K38)</f>
        <v>0</v>
      </c>
      <c r="AG191" s="85">
        <f>IF(AG41="x",'3 - Projects'!$K34,0)+IF(AG42="x",'3 - Projects'!$K35)+IF(AG43="x",'3 - Projects'!$K36)+IF(AG44="x",'3 - Projects'!$K37)+IF(AG45="x",'3 - Projects'!$K38)</f>
        <v>0</v>
      </c>
      <c r="AH191" s="85">
        <f>IF(AH41="x",'3 - Projects'!$K34,0)+IF(AH42="x",'3 - Projects'!$K35)+IF(AH43="x",'3 - Projects'!$K36)+IF(AH44="x",'3 - Projects'!$K37)+IF(AH45="x",'3 - Projects'!$K38)</f>
        <v>0</v>
      </c>
      <c r="AI191" s="85">
        <f>IF(AI41="x",'3 - Projects'!$K34,0)+IF(AI42="x",'3 - Projects'!$K35)+IF(AI43="x",'3 - Projects'!$K36)+IF(AI44="x",'3 - Projects'!$K37)+IF(AI45="x",'3 - Projects'!$K38)</f>
        <v>0</v>
      </c>
      <c r="AJ191" s="85">
        <f>IF(AJ41="x",'3 - Projects'!$K34,0)+IF(AJ42="x",'3 - Projects'!$K35)+IF(AJ43="x",'3 - Projects'!$K36)+IF(AJ44="x",'3 - Projects'!$K37)+IF(AJ45="x",'3 - Projects'!$K38)</f>
        <v>0</v>
      </c>
      <c r="AK191" s="85">
        <f>IF(AK41="x",'3 - Projects'!$K34,0)+IF(AK42="x",'3 - Projects'!$K35)+IF(AK43="x",'3 - Projects'!$K36)+IF(AK44="x",'3 - Projects'!$K37)+IF(AK45="x",'3 - Projects'!$K38)</f>
        <v>0</v>
      </c>
      <c r="AL191" s="85">
        <f>IF(AL41="x",'3 - Projects'!$K34,0)+IF(AL42="x",'3 - Projects'!$K35)+IF(AL43="x",'3 - Projects'!$K36)+IF(AL44="x",'3 - Projects'!$K37)+IF(AL45="x",'3 - Projects'!$K38)</f>
        <v>0</v>
      </c>
      <c r="AM191" s="85">
        <f>IF(AM41="x",'3 - Projects'!$K34,0)+IF(AM42="x",'3 - Projects'!$K35)+IF(AM43="x",'3 - Projects'!$K36)+IF(AM44="x",'3 - Projects'!$K37)+IF(AM45="x",'3 - Projects'!$K38)</f>
        <v>0</v>
      </c>
      <c r="AN191" s="85">
        <f>IF(AN41="x",'3 - Projects'!$K34,0)+IF(AN42="x",'3 - Projects'!$K35)+IF(AN43="x",'3 - Projects'!$K36)+IF(AN44="x",'3 - Projects'!$K37)+IF(AN45="x",'3 - Projects'!$K38)</f>
        <v>0</v>
      </c>
      <c r="AO191" s="85">
        <f>IF(AO41="x",'3 - Projects'!$K34,0)+IF(AO42="x",'3 - Projects'!$K35)+IF(AO43="x",'3 - Projects'!$K36)+IF(AO44="x",'3 - Projects'!$K37)+IF(AO45="x",'3 - Projects'!$K38)</f>
        <v>0</v>
      </c>
      <c r="AP191" s="85">
        <f>IF(AP41="x",'3 - Projects'!$K34,0)+IF(AP42="x",'3 - Projects'!$K35)+IF(AP43="x",'3 - Projects'!$K36)+IF(AP44="x",'3 - Projects'!$K37)+IF(AP45="x",'3 - Projects'!$K38)</f>
        <v>0</v>
      </c>
      <c r="AQ191" s="85">
        <f>IF(AQ41="x",'3 - Projects'!$K34,0)+IF(AQ42="x",'3 - Projects'!$K35)+IF(AQ43="x",'3 - Projects'!$K36)+IF(AQ44="x",'3 - Projects'!$K37)+IF(AQ45="x",'3 - Projects'!$K38)</f>
        <v>0</v>
      </c>
      <c r="AR191" s="85">
        <f>IF(AR41="x",'3 - Projects'!$K34,0)+IF(AR42="x",'3 - Projects'!$K35)+IF(AR43="x",'3 - Projects'!$K36)+IF(AR44="x",'3 - Projects'!$K37)+IF(AR45="x",'3 - Projects'!$K38)</f>
        <v>0</v>
      </c>
      <c r="AS191" s="85">
        <f>IF(AS41="x",'3 - Projects'!$K34,0)+IF(AS42="x",'3 - Projects'!$K35)+IF(AS43="x",'3 - Projects'!$K36)+IF(AS44="x",'3 - Projects'!$K37)+IF(AS45="x",'3 - Projects'!$K38)</f>
        <v>0</v>
      </c>
      <c r="AT191" s="85">
        <f>IF(AT41="x",'3 - Projects'!$K34,0)+IF(AT42="x",'3 - Projects'!$K35)+IF(AT43="x",'3 - Projects'!$K36)+IF(AT44="x",'3 - Projects'!$K37)+IF(AT45="x",'3 - Projects'!$K38)</f>
        <v>0</v>
      </c>
      <c r="AU191" s="85">
        <f>IF(AU41="x",'3 - Projects'!$K34,0)+IF(AU42="x",'3 - Projects'!$K35)+IF(AU43="x",'3 - Projects'!$K36)+IF(AU44="x",'3 - Projects'!$K37)+IF(AU45="x",'3 - Projects'!$K38)</f>
        <v>0</v>
      </c>
      <c r="AV191" s="85">
        <f>IF(AV41="x",'3 - Projects'!$K34,0)+IF(AV42="x",'3 - Projects'!$K35)+IF(AV43="x",'3 - Projects'!$K36)+IF(AV44="x",'3 - Projects'!$K37)+IF(AV45="x",'3 - Projects'!$K38)</f>
        <v>0</v>
      </c>
      <c r="AW191" s="85">
        <f>IF(AW41="x",'3 - Projects'!$K34,0)+IF(AW42="x",'3 - Projects'!$K35)+IF(AW43="x",'3 - Projects'!$K36)+IF(AW44="x",'3 - Projects'!$K37)+IF(AW45="x",'3 - Projects'!$K38)</f>
        <v>0</v>
      </c>
      <c r="AX191" s="85">
        <f>IF(AX41="x",'3 - Projects'!$K34,0)+IF(AX42="x",'3 - Projects'!$K35)+IF(AX43="x",'3 - Projects'!$K36)+IF(AX44="x",'3 - Projects'!$K37)+IF(AX45="x",'3 - Projects'!$K38)</f>
        <v>0</v>
      </c>
      <c r="AY191" s="85">
        <f>IF(AY41="x",'3 - Projects'!$K34,0)+IF(AY42="x",'3 - Projects'!$K35)+IF(AY43="x",'3 - Projects'!$K36)+IF(AY44="x",'3 - Projects'!$K37)+IF(AY45="x",'3 - Projects'!$K38)</f>
        <v>0</v>
      </c>
      <c r="AZ191" s="85">
        <f>IF(AZ41="x",'3 - Projects'!$K34,0)+IF(AZ42="x",'3 - Projects'!$K35)+IF(AZ43="x",'3 - Projects'!$K36)+IF(AZ44="x",'3 - Projects'!$K37)+IF(AZ45="x",'3 - Projects'!$K38)</f>
        <v>0</v>
      </c>
      <c r="BA191" s="85">
        <f>IF(BA41="x",'3 - Projects'!$K34,0)+IF(BA42="x",'3 - Projects'!$K35)+IF(BA43="x",'3 - Projects'!$K36)+IF(BA44="x",'3 - Projects'!$K37)+IF(BA45="x",'3 - Projects'!$K38)</f>
        <v>0</v>
      </c>
      <c r="BB191" s="85">
        <f>IF(BB41="x",'3 - Projects'!$K34,0)+IF(BB42="x",'3 - Projects'!$K35)+IF(BB43="x",'3 - Projects'!$K36)+IF(BB44="x",'3 - Projects'!$K37)+IF(BB45="x",'3 - Projects'!$K38)</f>
        <v>0</v>
      </c>
      <c r="BC191" s="85">
        <f>IF(BC41="x",'3 - Projects'!$K34,0)+IF(BC42="x",'3 - Projects'!$K35)+IF(BC43="x",'3 - Projects'!$K36)+IF(BC44="x",'3 - Projects'!$K37)+IF(BC45="x",'3 - Projects'!$K38)</f>
        <v>0</v>
      </c>
      <c r="BD191" s="85">
        <f>IF(BD41="x",'3 - Projects'!$K34,0)+IF(BD42="x",'3 - Projects'!$K35)+IF(BD43="x",'3 - Projects'!$K36)+IF(BD44="x",'3 - Projects'!$K37)+IF(BD45="x",'3 - Projects'!$K38)</f>
        <v>0</v>
      </c>
      <c r="BE191" s="85">
        <f>IF(BE41="x",'3 - Projects'!$K34,0)+IF(BE42="x",'3 - Projects'!$K35)+IF(BE43="x",'3 - Projects'!$K36)+IF(BE44="x",'3 - Projects'!$K37)+IF(BE45="x",'3 - Projects'!$K38)</f>
        <v>0</v>
      </c>
      <c r="BF191" s="85">
        <f>IF(BF41="x",'3 - Projects'!$K34,0)+IF(BF42="x",'3 - Projects'!$K35)+IF(BF43="x",'3 - Projects'!$K36)+IF(BF44="x",'3 - Projects'!$K37)+IF(BF45="x",'3 - Projects'!$K38)</f>
        <v>0</v>
      </c>
      <c r="BG191" s="85">
        <f>IF(BG41="x",'3 - Projects'!$K34,0)+IF(BG42="x",'3 - Projects'!$K35)+IF(BG43="x",'3 - Projects'!$K36)+IF(BG44="x",'3 - Projects'!$K37)+IF(BG45="x",'3 - Projects'!$K38)</f>
        <v>0</v>
      </c>
      <c r="BH191" s="86">
        <f>IF(BH41="x",'3 - Projects'!$K34,0)+IF(BH42="x",'3 - Projects'!$K35)+IF(BH43="x",'3 - Projects'!$K36)+IF(BH44="x",'3 - Projects'!$K37)+IF(BH45="x",'3 - Projects'!$K38)</f>
        <v>0</v>
      </c>
    </row>
    <row r="192" spans="1:60">
      <c r="A192" s="84"/>
      <c r="B192" s="85" t="str">
        <f>IF(Resource6_Name&lt;&gt;"",Resource6_Name&amp;"(s)","")</f>
        <v/>
      </c>
      <c r="C192" s="85"/>
      <c r="D192" s="85"/>
      <c r="E192" s="85"/>
      <c r="F192" s="85"/>
      <c r="G192" s="85"/>
      <c r="H192" s="85"/>
      <c r="I192" s="84">
        <f>IF(I41="x",'3 - Projects'!$L34,0)+IF(I42="x",'3 - Projects'!$L35)+IF(I43="x",'3 - Projects'!$L36)+IF(I44="x",'3 - Projects'!$L37)+IF(I45="x",'3 - Projects'!$L38)</f>
        <v>0</v>
      </c>
      <c r="J192" s="85">
        <f>IF(J41="x",'3 - Projects'!$L34,0)+IF(J42="x",'3 - Projects'!$L35)+IF(J43="x",'3 - Projects'!$L36)+IF(J44="x",'3 - Projects'!$L37)+IF(J45="x",'3 - Projects'!$L38)</f>
        <v>0</v>
      </c>
      <c r="K192" s="85">
        <f>IF(K41="x",'3 - Projects'!$L34,0)+IF(K42="x",'3 - Projects'!$L35)+IF(K43="x",'3 - Projects'!$L36)+IF(K44="x",'3 - Projects'!$L37)+IF(K45="x",'3 - Projects'!$L38)</f>
        <v>0</v>
      </c>
      <c r="L192" s="85">
        <f>IF(L41="x",'3 - Projects'!$L34,0)+IF(L42="x",'3 - Projects'!$L35)+IF(L43="x",'3 - Projects'!$L36)+IF(L44="x",'3 - Projects'!$L37)+IF(L45="x",'3 - Projects'!$L38)</f>
        <v>0</v>
      </c>
      <c r="M192" s="85">
        <f>IF(M41="x",'3 - Projects'!$L34,0)+IF(M42="x",'3 - Projects'!$L35)+IF(M43="x",'3 - Projects'!$L36)+IF(M44="x",'3 - Projects'!$L37)+IF(M45="x",'3 - Projects'!$L38)</f>
        <v>0</v>
      </c>
      <c r="N192" s="85">
        <f>IF(N41="x",'3 - Projects'!$L34,0)+IF(N42="x",'3 - Projects'!$L35)+IF(N43="x",'3 - Projects'!$L36)+IF(N44="x",'3 - Projects'!$L37)+IF(N45="x",'3 - Projects'!$L38)</f>
        <v>0</v>
      </c>
      <c r="O192" s="85">
        <f>IF(O41="x",'3 - Projects'!$L34,0)+IF(O42="x",'3 - Projects'!$L35)+IF(O43="x",'3 - Projects'!$L36)+IF(O44="x",'3 - Projects'!$L37)+IF(O45="x",'3 - Projects'!$L38)</f>
        <v>0</v>
      </c>
      <c r="P192" s="85">
        <f>IF(P41="x",'3 - Projects'!$L34,0)+IF(P42="x",'3 - Projects'!$L35)+IF(P43="x",'3 - Projects'!$L36)+IF(P44="x",'3 - Projects'!$L37)+IF(P45="x",'3 - Projects'!$L38)</f>
        <v>0</v>
      </c>
      <c r="Q192" s="85">
        <f>IF(Q41="x",'3 - Projects'!$L34,0)+IF(Q42="x",'3 - Projects'!$L35)+IF(Q43="x",'3 - Projects'!$L36)+IF(Q44="x",'3 - Projects'!$L37)+IF(Q45="x",'3 - Projects'!$L38)</f>
        <v>0</v>
      </c>
      <c r="R192" s="85">
        <f>IF(R41="x",'3 - Projects'!$L34,0)+IF(R42="x",'3 - Projects'!$L35)+IF(R43="x",'3 - Projects'!$L36)+IF(R44="x",'3 - Projects'!$L37)+IF(R45="x",'3 - Projects'!$L38)</f>
        <v>0</v>
      </c>
      <c r="S192" s="85">
        <f>IF(S41="x",'3 - Projects'!$L34,0)+IF(S42="x",'3 - Projects'!$L35)+IF(S43="x",'3 - Projects'!$L36)+IF(S44="x",'3 - Projects'!$L37)+IF(S45="x",'3 - Projects'!$L38)</f>
        <v>0</v>
      </c>
      <c r="T192" s="85">
        <f>IF(T41="x",'3 - Projects'!$L34,0)+IF(T42="x",'3 - Projects'!$L35)+IF(T43="x",'3 - Projects'!$L36)+IF(T44="x",'3 - Projects'!$L37)+IF(T45="x",'3 - Projects'!$L38)</f>
        <v>0</v>
      </c>
      <c r="U192" s="85">
        <f>IF(U41="x",'3 - Projects'!$L34,0)+IF(U42="x",'3 - Projects'!$L35)+IF(U43="x",'3 - Projects'!$L36)+IF(U44="x",'3 - Projects'!$L37)+IF(U45="x",'3 - Projects'!$L38)</f>
        <v>0</v>
      </c>
      <c r="V192" s="85">
        <f>IF(V41="x",'3 - Projects'!$L34,0)+IF(V42="x",'3 - Projects'!$L35)+IF(V43="x",'3 - Projects'!$L36)+IF(V44="x",'3 - Projects'!$L37)+IF(V45="x",'3 - Projects'!$L38)</f>
        <v>0</v>
      </c>
      <c r="W192" s="85">
        <f>IF(W41="x",'3 - Projects'!$L34,0)+IF(W42="x",'3 - Projects'!$L35)+IF(W43="x",'3 - Projects'!$L36)+IF(W44="x",'3 - Projects'!$L37)+IF(W45="x",'3 - Projects'!$L38)</f>
        <v>0</v>
      </c>
      <c r="X192" s="85">
        <f>IF(X41="x",'3 - Projects'!$L34,0)+IF(X42="x",'3 - Projects'!$L35)+IF(X43="x",'3 - Projects'!$L36)+IF(X44="x",'3 - Projects'!$L37)+IF(X45="x",'3 - Projects'!$L38)</f>
        <v>0</v>
      </c>
      <c r="Y192" s="85">
        <f>IF(Y41="x",'3 - Projects'!$L34,0)+IF(Y42="x",'3 - Projects'!$L35)+IF(Y43="x",'3 - Projects'!$L36)+IF(Y44="x",'3 - Projects'!$L37)+IF(Y45="x",'3 - Projects'!$L38)</f>
        <v>0</v>
      </c>
      <c r="Z192" s="85">
        <f>IF(Z41="x",'3 - Projects'!$L34,0)+IF(Z42="x",'3 - Projects'!$L35)+IF(Z43="x",'3 - Projects'!$L36)+IF(Z44="x",'3 - Projects'!$L37)+IF(Z45="x",'3 - Projects'!$L38)</f>
        <v>0</v>
      </c>
      <c r="AA192" s="85">
        <f>IF(AA41="x",'3 - Projects'!$L34,0)+IF(AA42="x",'3 - Projects'!$L35)+IF(AA43="x",'3 - Projects'!$L36)+IF(AA44="x",'3 - Projects'!$L37)+IF(AA45="x",'3 - Projects'!$L38)</f>
        <v>0</v>
      </c>
      <c r="AB192" s="85">
        <f>IF(AB41="x",'3 - Projects'!$L34,0)+IF(AB42="x",'3 - Projects'!$L35)+IF(AB43="x",'3 - Projects'!$L36)+IF(AB44="x",'3 - Projects'!$L37)+IF(AB45="x",'3 - Projects'!$L38)</f>
        <v>0</v>
      </c>
      <c r="AC192" s="85">
        <f>IF(AC41="x",'3 - Projects'!$L34,0)+IF(AC42="x",'3 - Projects'!$L35)+IF(AC43="x",'3 - Projects'!$L36)+IF(AC44="x",'3 - Projects'!$L37)+IF(AC45="x",'3 - Projects'!$L38)</f>
        <v>0</v>
      </c>
      <c r="AD192" s="85">
        <f>IF(AD41="x",'3 - Projects'!$L34,0)+IF(AD42="x",'3 - Projects'!$L35)+IF(AD43="x",'3 - Projects'!$L36)+IF(AD44="x",'3 - Projects'!$L37)+IF(AD45="x",'3 - Projects'!$L38)</f>
        <v>0</v>
      </c>
      <c r="AE192" s="85">
        <f>IF(AE41="x",'3 - Projects'!$L34,0)+IF(AE42="x",'3 - Projects'!$L35)+IF(AE43="x",'3 - Projects'!$L36)+IF(AE44="x",'3 - Projects'!$L37)+IF(AE45="x",'3 - Projects'!$L38)</f>
        <v>0</v>
      </c>
      <c r="AF192" s="85">
        <f>IF(AF41="x",'3 - Projects'!$L34,0)+IF(AF42="x",'3 - Projects'!$L35)+IF(AF43="x",'3 - Projects'!$L36)+IF(AF44="x",'3 - Projects'!$L37)+IF(AF45="x",'3 - Projects'!$L38)</f>
        <v>0</v>
      </c>
      <c r="AG192" s="85">
        <f>IF(AG41="x",'3 - Projects'!$L34,0)+IF(AG42="x",'3 - Projects'!$L35)+IF(AG43="x",'3 - Projects'!$L36)+IF(AG44="x",'3 - Projects'!$L37)+IF(AG45="x",'3 - Projects'!$L38)</f>
        <v>0</v>
      </c>
      <c r="AH192" s="85">
        <f>IF(AH41="x",'3 - Projects'!$L34,0)+IF(AH42="x",'3 - Projects'!$L35)+IF(AH43="x",'3 - Projects'!$L36)+IF(AH44="x",'3 - Projects'!$L37)+IF(AH45="x",'3 - Projects'!$L38)</f>
        <v>0</v>
      </c>
      <c r="AI192" s="85">
        <f>IF(AI41="x",'3 - Projects'!$L34,0)+IF(AI42="x",'3 - Projects'!$L35)+IF(AI43="x",'3 - Projects'!$L36)+IF(AI44="x",'3 - Projects'!$L37)+IF(AI45="x",'3 - Projects'!$L38)</f>
        <v>0</v>
      </c>
      <c r="AJ192" s="85">
        <f>IF(AJ41="x",'3 - Projects'!$L34,0)+IF(AJ42="x",'3 - Projects'!$L35)+IF(AJ43="x",'3 - Projects'!$L36)+IF(AJ44="x",'3 - Projects'!$L37)+IF(AJ45="x",'3 - Projects'!$L38)</f>
        <v>0</v>
      </c>
      <c r="AK192" s="85">
        <f>IF(AK41="x",'3 - Projects'!$L34,0)+IF(AK42="x",'3 - Projects'!$L35)+IF(AK43="x",'3 - Projects'!$L36)+IF(AK44="x",'3 - Projects'!$L37)+IF(AK45="x",'3 - Projects'!$L38)</f>
        <v>0</v>
      </c>
      <c r="AL192" s="85">
        <f>IF(AL41="x",'3 - Projects'!$L34,0)+IF(AL42="x",'3 - Projects'!$L35)+IF(AL43="x",'3 - Projects'!$L36)+IF(AL44="x",'3 - Projects'!$L37)+IF(AL45="x",'3 - Projects'!$L38)</f>
        <v>0</v>
      </c>
      <c r="AM192" s="85">
        <f>IF(AM41="x",'3 - Projects'!$L34,0)+IF(AM42="x",'3 - Projects'!$L35)+IF(AM43="x",'3 - Projects'!$L36)+IF(AM44="x",'3 - Projects'!$L37)+IF(AM45="x",'3 - Projects'!$L38)</f>
        <v>0</v>
      </c>
      <c r="AN192" s="85">
        <f>IF(AN41="x",'3 - Projects'!$L34,0)+IF(AN42="x",'3 - Projects'!$L35)+IF(AN43="x",'3 - Projects'!$L36)+IF(AN44="x",'3 - Projects'!$L37)+IF(AN45="x",'3 - Projects'!$L38)</f>
        <v>0</v>
      </c>
      <c r="AO192" s="85">
        <f>IF(AO41="x",'3 - Projects'!$L34,0)+IF(AO42="x",'3 - Projects'!$L35)+IF(AO43="x",'3 - Projects'!$L36)+IF(AO44="x",'3 - Projects'!$L37)+IF(AO45="x",'3 - Projects'!$L38)</f>
        <v>0</v>
      </c>
      <c r="AP192" s="85">
        <f>IF(AP41="x",'3 - Projects'!$L34,0)+IF(AP42="x",'3 - Projects'!$L35)+IF(AP43="x",'3 - Projects'!$L36)+IF(AP44="x",'3 - Projects'!$L37)+IF(AP45="x",'3 - Projects'!$L38)</f>
        <v>0</v>
      </c>
      <c r="AQ192" s="85">
        <f>IF(AQ41="x",'3 - Projects'!$L34,0)+IF(AQ42="x",'3 - Projects'!$L35)+IF(AQ43="x",'3 - Projects'!$L36)+IF(AQ44="x",'3 - Projects'!$L37)+IF(AQ45="x",'3 - Projects'!$L38)</f>
        <v>0</v>
      </c>
      <c r="AR192" s="85">
        <f>IF(AR41="x",'3 - Projects'!$L34,0)+IF(AR42="x",'3 - Projects'!$L35)+IF(AR43="x",'3 - Projects'!$L36)+IF(AR44="x",'3 - Projects'!$L37)+IF(AR45="x",'3 - Projects'!$L38)</f>
        <v>0</v>
      </c>
      <c r="AS192" s="85">
        <f>IF(AS41="x",'3 - Projects'!$L34,0)+IF(AS42="x",'3 - Projects'!$L35)+IF(AS43="x",'3 - Projects'!$L36)+IF(AS44="x",'3 - Projects'!$L37)+IF(AS45="x",'3 - Projects'!$L38)</f>
        <v>0</v>
      </c>
      <c r="AT192" s="85">
        <f>IF(AT41="x",'3 - Projects'!$L34,0)+IF(AT42="x",'3 - Projects'!$L35)+IF(AT43="x",'3 - Projects'!$L36)+IF(AT44="x",'3 - Projects'!$L37)+IF(AT45="x",'3 - Projects'!$L38)</f>
        <v>0</v>
      </c>
      <c r="AU192" s="85">
        <f>IF(AU41="x",'3 - Projects'!$L34,0)+IF(AU42="x",'3 - Projects'!$L35)+IF(AU43="x",'3 - Projects'!$L36)+IF(AU44="x",'3 - Projects'!$L37)+IF(AU45="x",'3 - Projects'!$L38)</f>
        <v>0</v>
      </c>
      <c r="AV192" s="85">
        <f>IF(AV41="x",'3 - Projects'!$L34,0)+IF(AV42="x",'3 - Projects'!$L35)+IF(AV43="x",'3 - Projects'!$L36)+IF(AV44="x",'3 - Projects'!$L37)+IF(AV45="x",'3 - Projects'!$L38)</f>
        <v>0</v>
      </c>
      <c r="AW192" s="85">
        <f>IF(AW41="x",'3 - Projects'!$L34,0)+IF(AW42="x",'3 - Projects'!$L35)+IF(AW43="x",'3 - Projects'!$L36)+IF(AW44="x",'3 - Projects'!$L37)+IF(AW45="x",'3 - Projects'!$L38)</f>
        <v>0</v>
      </c>
      <c r="AX192" s="85">
        <f>IF(AX41="x",'3 - Projects'!$L34,0)+IF(AX42="x",'3 - Projects'!$L35)+IF(AX43="x",'3 - Projects'!$L36)+IF(AX44="x",'3 - Projects'!$L37)+IF(AX45="x",'3 - Projects'!$L38)</f>
        <v>0</v>
      </c>
      <c r="AY192" s="85">
        <f>IF(AY41="x",'3 - Projects'!$L34,0)+IF(AY42="x",'3 - Projects'!$L35)+IF(AY43="x",'3 - Projects'!$L36)+IF(AY44="x",'3 - Projects'!$L37)+IF(AY45="x",'3 - Projects'!$L38)</f>
        <v>0</v>
      </c>
      <c r="AZ192" s="85">
        <f>IF(AZ41="x",'3 - Projects'!$L34,0)+IF(AZ42="x",'3 - Projects'!$L35)+IF(AZ43="x",'3 - Projects'!$L36)+IF(AZ44="x",'3 - Projects'!$L37)+IF(AZ45="x",'3 - Projects'!$L38)</f>
        <v>0</v>
      </c>
      <c r="BA192" s="85">
        <f>IF(BA41="x",'3 - Projects'!$L34,0)+IF(BA42="x",'3 - Projects'!$L35)+IF(BA43="x",'3 - Projects'!$L36)+IF(BA44="x",'3 - Projects'!$L37)+IF(BA45="x",'3 - Projects'!$L38)</f>
        <v>0</v>
      </c>
      <c r="BB192" s="85">
        <f>IF(BB41="x",'3 - Projects'!$L34,0)+IF(BB42="x",'3 - Projects'!$L35)+IF(BB43="x",'3 - Projects'!$L36)+IF(BB44="x",'3 - Projects'!$L37)+IF(BB45="x",'3 - Projects'!$L38)</f>
        <v>0</v>
      </c>
      <c r="BC192" s="85">
        <f>IF(BC41="x",'3 - Projects'!$L34,0)+IF(BC42="x",'3 - Projects'!$L35)+IF(BC43="x",'3 - Projects'!$L36)+IF(BC44="x",'3 - Projects'!$L37)+IF(BC45="x",'3 - Projects'!$L38)</f>
        <v>0</v>
      </c>
      <c r="BD192" s="85">
        <f>IF(BD41="x",'3 - Projects'!$L34,0)+IF(BD42="x",'3 - Projects'!$L35)+IF(BD43="x",'3 - Projects'!$L36)+IF(BD44="x",'3 - Projects'!$L37)+IF(BD45="x",'3 - Projects'!$L38)</f>
        <v>0</v>
      </c>
      <c r="BE192" s="85">
        <f>IF(BE41="x",'3 - Projects'!$L34,0)+IF(BE42="x",'3 - Projects'!$L35)+IF(BE43="x",'3 - Projects'!$L36)+IF(BE44="x",'3 - Projects'!$L37)+IF(BE45="x",'3 - Projects'!$L38)</f>
        <v>0</v>
      </c>
      <c r="BF192" s="85">
        <f>IF(BF41="x",'3 - Projects'!$L34,0)+IF(BF42="x",'3 - Projects'!$L35)+IF(BF43="x",'3 - Projects'!$L36)+IF(BF44="x",'3 - Projects'!$L37)+IF(BF45="x",'3 - Projects'!$L38)</f>
        <v>0</v>
      </c>
      <c r="BG192" s="85">
        <f>IF(BG41="x",'3 - Projects'!$L34,0)+IF(BG42="x",'3 - Projects'!$L35)+IF(BG43="x",'3 - Projects'!$L36)+IF(BG44="x",'3 - Projects'!$L37)+IF(BG45="x",'3 - Projects'!$L38)</f>
        <v>0</v>
      </c>
      <c r="BH192" s="86">
        <f>IF(BH41="x",'3 - Projects'!$L34,0)+IF(BH42="x",'3 - Projects'!$L35)+IF(BH43="x",'3 - Projects'!$L36)+IF(BH44="x",'3 - Projects'!$L37)+IF(BH45="x",'3 - Projects'!$L38)</f>
        <v>0</v>
      </c>
    </row>
    <row r="193" spans="1:60">
      <c r="A193" s="84"/>
      <c r="B193" s="85" t="str">
        <f>IF(Resource7_Name&lt;&gt;"",Resource7_Name&amp;"(s)","")</f>
        <v/>
      </c>
      <c r="C193" s="85"/>
      <c r="D193" s="85"/>
      <c r="E193" s="85"/>
      <c r="F193" s="85"/>
      <c r="G193" s="85"/>
      <c r="H193" s="85"/>
      <c r="I193" s="84">
        <f>IF(I41="x",'3 - Projects'!$M34,0)+IF(I42="x",'3 - Projects'!$M35)+IF(I43="x",'3 - Projects'!$M36)+IF(I44="x",'3 - Projects'!$M37)+IF(I45="x",'3 - Projects'!$M38)</f>
        <v>0</v>
      </c>
      <c r="J193" s="85">
        <f>IF(J41="x",'3 - Projects'!$M34,0)+IF(J42="x",'3 - Projects'!$M35)+IF(J43="x",'3 - Projects'!$M36)+IF(J44="x",'3 - Projects'!$M37)+IF(J45="x",'3 - Projects'!$M38)</f>
        <v>0</v>
      </c>
      <c r="K193" s="85">
        <f>IF(K41="x",'3 - Projects'!$M34,0)+IF(K42="x",'3 - Projects'!$M35)+IF(K43="x",'3 - Projects'!$M36)+IF(K44="x",'3 - Projects'!$M37)+IF(K45="x",'3 - Projects'!$M38)</f>
        <v>0</v>
      </c>
      <c r="L193" s="85">
        <f>IF(L41="x",'3 - Projects'!$M34,0)+IF(L42="x",'3 - Projects'!$M35)+IF(L43="x",'3 - Projects'!$M36)+IF(L44="x",'3 - Projects'!$M37)+IF(L45="x",'3 - Projects'!$M38)</f>
        <v>0</v>
      </c>
      <c r="M193" s="85">
        <f>IF(M41="x",'3 - Projects'!$M34,0)+IF(M42="x",'3 - Projects'!$M35)+IF(M43="x",'3 - Projects'!$M36)+IF(M44="x",'3 - Projects'!$M37)+IF(M45="x",'3 - Projects'!$M38)</f>
        <v>0</v>
      </c>
      <c r="N193" s="85">
        <f>IF(N41="x",'3 - Projects'!$M34,0)+IF(N42="x",'3 - Projects'!$M35)+IF(N43="x",'3 - Projects'!$M36)+IF(N44="x",'3 - Projects'!$M37)+IF(N45="x",'3 - Projects'!$M38)</f>
        <v>0</v>
      </c>
      <c r="O193" s="85">
        <f>IF(O41="x",'3 - Projects'!$M34,0)+IF(O42="x",'3 - Projects'!$M35)+IF(O43="x",'3 - Projects'!$M36)+IF(O44="x",'3 - Projects'!$M37)+IF(O45="x",'3 - Projects'!$M38)</f>
        <v>0</v>
      </c>
      <c r="P193" s="85">
        <f>IF(P41="x",'3 - Projects'!$M34,0)+IF(P42="x",'3 - Projects'!$M35)+IF(P43="x",'3 - Projects'!$M36)+IF(P44="x",'3 - Projects'!$M37)+IF(P45="x",'3 - Projects'!$M38)</f>
        <v>0</v>
      </c>
      <c r="Q193" s="85">
        <f>IF(Q41="x",'3 - Projects'!$M34,0)+IF(Q42="x",'3 - Projects'!$M35)+IF(Q43="x",'3 - Projects'!$M36)+IF(Q44="x",'3 - Projects'!$M37)+IF(Q45="x",'3 - Projects'!$M38)</f>
        <v>0</v>
      </c>
      <c r="R193" s="85">
        <f>IF(R41="x",'3 - Projects'!$M34,0)+IF(R42="x",'3 - Projects'!$M35)+IF(R43="x",'3 - Projects'!$M36)+IF(R44="x",'3 - Projects'!$M37)+IF(R45="x",'3 - Projects'!$M38)</f>
        <v>0</v>
      </c>
      <c r="S193" s="85">
        <f>IF(S41="x",'3 - Projects'!$M34,0)+IF(S42="x",'3 - Projects'!$M35)+IF(S43="x",'3 - Projects'!$M36)+IF(S44="x",'3 - Projects'!$M37)+IF(S45="x",'3 - Projects'!$M38)</f>
        <v>0</v>
      </c>
      <c r="T193" s="85">
        <f>IF(T41="x",'3 - Projects'!$M34,0)+IF(T42="x",'3 - Projects'!$M35)+IF(T43="x",'3 - Projects'!$M36)+IF(T44="x",'3 - Projects'!$M37)+IF(T45="x",'3 - Projects'!$M38)</f>
        <v>0</v>
      </c>
      <c r="U193" s="85">
        <f>IF(U41="x",'3 - Projects'!$M34,0)+IF(U42="x",'3 - Projects'!$M35)+IF(U43="x",'3 - Projects'!$M36)+IF(U44="x",'3 - Projects'!$M37)+IF(U45="x",'3 - Projects'!$M38)</f>
        <v>0</v>
      </c>
      <c r="V193" s="85">
        <f>IF(V41="x",'3 - Projects'!$M34,0)+IF(V42="x",'3 - Projects'!$M35)+IF(V43="x",'3 - Projects'!$M36)+IF(V44="x",'3 - Projects'!$M37)+IF(V45="x",'3 - Projects'!$M38)</f>
        <v>0</v>
      </c>
      <c r="W193" s="85">
        <f>IF(W41="x",'3 - Projects'!$M34,0)+IF(W42="x",'3 - Projects'!$M35)+IF(W43="x",'3 - Projects'!$M36)+IF(W44="x",'3 - Projects'!$M37)+IF(W45="x",'3 - Projects'!$M38)</f>
        <v>0</v>
      </c>
      <c r="X193" s="85">
        <f>IF(X41="x",'3 - Projects'!$M34,0)+IF(X42="x",'3 - Projects'!$M35)+IF(X43="x",'3 - Projects'!$M36)+IF(X44="x",'3 - Projects'!$M37)+IF(X45="x",'3 - Projects'!$M38)</f>
        <v>0</v>
      </c>
      <c r="Y193" s="85">
        <f>IF(Y41="x",'3 - Projects'!$M34,0)+IF(Y42="x",'3 - Projects'!$M35)+IF(Y43="x",'3 - Projects'!$M36)+IF(Y44="x",'3 - Projects'!$M37)+IF(Y45="x",'3 - Projects'!$M38)</f>
        <v>0</v>
      </c>
      <c r="Z193" s="85">
        <f>IF(Z41="x",'3 - Projects'!$M34,0)+IF(Z42="x",'3 - Projects'!$M35)+IF(Z43="x",'3 - Projects'!$M36)+IF(Z44="x",'3 - Projects'!$M37)+IF(Z45="x",'3 - Projects'!$M38)</f>
        <v>0</v>
      </c>
      <c r="AA193" s="85">
        <f>IF(AA41="x",'3 - Projects'!$M34,0)+IF(AA42="x",'3 - Projects'!$M35)+IF(AA43="x",'3 - Projects'!$M36)+IF(AA44="x",'3 - Projects'!$M37)+IF(AA45="x",'3 - Projects'!$M38)</f>
        <v>0</v>
      </c>
      <c r="AB193" s="85">
        <f>IF(AB41="x",'3 - Projects'!$M34,0)+IF(AB42="x",'3 - Projects'!$M35)+IF(AB43="x",'3 - Projects'!$M36)+IF(AB44="x",'3 - Projects'!$M37)+IF(AB45="x",'3 - Projects'!$M38)</f>
        <v>0</v>
      </c>
      <c r="AC193" s="85">
        <f>IF(AC41="x",'3 - Projects'!$M34,0)+IF(AC42="x",'3 - Projects'!$M35)+IF(AC43="x",'3 - Projects'!$M36)+IF(AC44="x",'3 - Projects'!$M37)+IF(AC45="x",'3 - Projects'!$M38)</f>
        <v>0</v>
      </c>
      <c r="AD193" s="85">
        <f>IF(AD41="x",'3 - Projects'!$M34,0)+IF(AD42="x",'3 - Projects'!$M35)+IF(AD43="x",'3 - Projects'!$M36)+IF(AD44="x",'3 - Projects'!$M37)+IF(AD45="x",'3 - Projects'!$M38)</f>
        <v>0</v>
      </c>
      <c r="AE193" s="85">
        <f>IF(AE41="x",'3 - Projects'!$M34,0)+IF(AE42="x",'3 - Projects'!$M35)+IF(AE43="x",'3 - Projects'!$M36)+IF(AE44="x",'3 - Projects'!$M37)+IF(AE45="x",'3 - Projects'!$M38)</f>
        <v>0</v>
      </c>
      <c r="AF193" s="85">
        <f>IF(AF41="x",'3 - Projects'!$M34,0)+IF(AF42="x",'3 - Projects'!$M35)+IF(AF43="x",'3 - Projects'!$M36)+IF(AF44="x",'3 - Projects'!$M37)+IF(AF45="x",'3 - Projects'!$M38)</f>
        <v>0</v>
      </c>
      <c r="AG193" s="85">
        <f>IF(AG41="x",'3 - Projects'!$M34,0)+IF(AG42="x",'3 - Projects'!$M35)+IF(AG43="x",'3 - Projects'!$M36)+IF(AG44="x",'3 - Projects'!$M37)+IF(AG45="x",'3 - Projects'!$M38)</f>
        <v>0</v>
      </c>
      <c r="AH193" s="85">
        <f>IF(AH41="x",'3 - Projects'!$M34,0)+IF(AH42="x",'3 - Projects'!$M35)+IF(AH43="x",'3 - Projects'!$M36)+IF(AH44="x",'3 - Projects'!$M37)+IF(AH45="x",'3 - Projects'!$M38)</f>
        <v>0</v>
      </c>
      <c r="AI193" s="85">
        <f>IF(AI41="x",'3 - Projects'!$M34,0)+IF(AI42="x",'3 - Projects'!$M35)+IF(AI43="x",'3 - Projects'!$M36)+IF(AI44="x",'3 - Projects'!$M37)+IF(AI45="x",'3 - Projects'!$M38)</f>
        <v>0</v>
      </c>
      <c r="AJ193" s="85">
        <f>IF(AJ41="x",'3 - Projects'!$M34,0)+IF(AJ42="x",'3 - Projects'!$M35)+IF(AJ43="x",'3 - Projects'!$M36)+IF(AJ44="x",'3 - Projects'!$M37)+IF(AJ45="x",'3 - Projects'!$M38)</f>
        <v>0</v>
      </c>
      <c r="AK193" s="85">
        <f>IF(AK41="x",'3 - Projects'!$M34,0)+IF(AK42="x",'3 - Projects'!$M35)+IF(AK43="x",'3 - Projects'!$M36)+IF(AK44="x",'3 - Projects'!$M37)+IF(AK45="x",'3 - Projects'!$M38)</f>
        <v>0</v>
      </c>
      <c r="AL193" s="85">
        <f>IF(AL41="x",'3 - Projects'!$M34,0)+IF(AL42="x",'3 - Projects'!$M35)+IF(AL43="x",'3 - Projects'!$M36)+IF(AL44="x",'3 - Projects'!$M37)+IF(AL45="x",'3 - Projects'!$M38)</f>
        <v>0</v>
      </c>
      <c r="AM193" s="85">
        <f>IF(AM41="x",'3 - Projects'!$M34,0)+IF(AM42="x",'3 - Projects'!$M35)+IF(AM43="x",'3 - Projects'!$M36)+IF(AM44="x",'3 - Projects'!$M37)+IF(AM45="x",'3 - Projects'!$M38)</f>
        <v>0</v>
      </c>
      <c r="AN193" s="85">
        <f>IF(AN41="x",'3 - Projects'!$M34,0)+IF(AN42="x",'3 - Projects'!$M35)+IF(AN43="x",'3 - Projects'!$M36)+IF(AN44="x",'3 - Projects'!$M37)+IF(AN45="x",'3 - Projects'!$M38)</f>
        <v>0</v>
      </c>
      <c r="AO193" s="85">
        <f>IF(AO41="x",'3 - Projects'!$M34,0)+IF(AO42="x",'3 - Projects'!$M35)+IF(AO43="x",'3 - Projects'!$M36)+IF(AO44="x",'3 - Projects'!$M37)+IF(AO45="x",'3 - Projects'!$M38)</f>
        <v>0</v>
      </c>
      <c r="AP193" s="85">
        <f>IF(AP41="x",'3 - Projects'!$M34,0)+IF(AP42="x",'3 - Projects'!$M35)+IF(AP43="x",'3 - Projects'!$M36)+IF(AP44="x",'3 - Projects'!$M37)+IF(AP45="x",'3 - Projects'!$M38)</f>
        <v>0</v>
      </c>
      <c r="AQ193" s="85">
        <f>IF(AQ41="x",'3 - Projects'!$M34,0)+IF(AQ42="x",'3 - Projects'!$M35)+IF(AQ43="x",'3 - Projects'!$M36)+IF(AQ44="x",'3 - Projects'!$M37)+IF(AQ45="x",'3 - Projects'!$M38)</f>
        <v>0</v>
      </c>
      <c r="AR193" s="85">
        <f>IF(AR41="x",'3 - Projects'!$M34,0)+IF(AR42="x",'3 - Projects'!$M35)+IF(AR43="x",'3 - Projects'!$M36)+IF(AR44="x",'3 - Projects'!$M37)+IF(AR45="x",'3 - Projects'!$M38)</f>
        <v>0</v>
      </c>
      <c r="AS193" s="85">
        <f>IF(AS41="x",'3 - Projects'!$M34,0)+IF(AS42="x",'3 - Projects'!$M35)+IF(AS43="x",'3 - Projects'!$M36)+IF(AS44="x",'3 - Projects'!$M37)+IF(AS45="x",'3 - Projects'!$M38)</f>
        <v>0</v>
      </c>
      <c r="AT193" s="85">
        <f>IF(AT41="x",'3 - Projects'!$M34,0)+IF(AT42="x",'3 - Projects'!$M35)+IF(AT43="x",'3 - Projects'!$M36)+IF(AT44="x",'3 - Projects'!$M37)+IF(AT45="x",'3 - Projects'!$M38)</f>
        <v>0</v>
      </c>
      <c r="AU193" s="85">
        <f>IF(AU41="x",'3 - Projects'!$M34,0)+IF(AU42="x",'3 - Projects'!$M35)+IF(AU43="x",'3 - Projects'!$M36)+IF(AU44="x",'3 - Projects'!$M37)+IF(AU45="x",'3 - Projects'!$M38)</f>
        <v>0</v>
      </c>
      <c r="AV193" s="85">
        <f>IF(AV41="x",'3 - Projects'!$M34,0)+IF(AV42="x",'3 - Projects'!$M35)+IF(AV43="x",'3 - Projects'!$M36)+IF(AV44="x",'3 - Projects'!$M37)+IF(AV45="x",'3 - Projects'!$M38)</f>
        <v>0</v>
      </c>
      <c r="AW193" s="85">
        <f>IF(AW41="x",'3 - Projects'!$M34,0)+IF(AW42="x",'3 - Projects'!$M35)+IF(AW43="x",'3 - Projects'!$M36)+IF(AW44="x",'3 - Projects'!$M37)+IF(AW45="x",'3 - Projects'!$M38)</f>
        <v>0</v>
      </c>
      <c r="AX193" s="85">
        <f>IF(AX41="x",'3 - Projects'!$M34,0)+IF(AX42="x",'3 - Projects'!$M35)+IF(AX43="x",'3 - Projects'!$M36)+IF(AX44="x",'3 - Projects'!$M37)+IF(AX45="x",'3 - Projects'!$M38)</f>
        <v>0</v>
      </c>
      <c r="AY193" s="85">
        <f>IF(AY41="x",'3 - Projects'!$M34,0)+IF(AY42="x",'3 - Projects'!$M35)+IF(AY43="x",'3 - Projects'!$M36)+IF(AY44="x",'3 - Projects'!$M37)+IF(AY45="x",'3 - Projects'!$M38)</f>
        <v>0</v>
      </c>
      <c r="AZ193" s="85">
        <f>IF(AZ41="x",'3 - Projects'!$M34,0)+IF(AZ42="x",'3 - Projects'!$M35)+IF(AZ43="x",'3 - Projects'!$M36)+IF(AZ44="x",'3 - Projects'!$M37)+IF(AZ45="x",'3 - Projects'!$M38)</f>
        <v>0</v>
      </c>
      <c r="BA193" s="85">
        <f>IF(BA41="x",'3 - Projects'!$M34,0)+IF(BA42="x",'3 - Projects'!$M35)+IF(BA43="x",'3 - Projects'!$M36)+IF(BA44="x",'3 - Projects'!$M37)+IF(BA45="x",'3 - Projects'!$M38)</f>
        <v>0</v>
      </c>
      <c r="BB193" s="85">
        <f>IF(BB41="x",'3 - Projects'!$M34,0)+IF(BB42="x",'3 - Projects'!$M35)+IF(BB43="x",'3 - Projects'!$M36)+IF(BB44="x",'3 - Projects'!$M37)+IF(BB45="x",'3 - Projects'!$M38)</f>
        <v>0</v>
      </c>
      <c r="BC193" s="85">
        <f>IF(BC41="x",'3 - Projects'!$M34,0)+IF(BC42="x",'3 - Projects'!$M35)+IF(BC43="x",'3 - Projects'!$M36)+IF(BC44="x",'3 - Projects'!$M37)+IF(BC45="x",'3 - Projects'!$M38)</f>
        <v>0</v>
      </c>
      <c r="BD193" s="85">
        <f>IF(BD41="x",'3 - Projects'!$M34,0)+IF(BD42="x",'3 - Projects'!$M35)+IF(BD43="x",'3 - Projects'!$M36)+IF(BD44="x",'3 - Projects'!$M37)+IF(BD45="x",'3 - Projects'!$M38)</f>
        <v>0</v>
      </c>
      <c r="BE193" s="85">
        <f>IF(BE41="x",'3 - Projects'!$M34,0)+IF(BE42="x",'3 - Projects'!$M35)+IF(BE43="x",'3 - Projects'!$M36)+IF(BE44="x",'3 - Projects'!$M37)+IF(BE45="x",'3 - Projects'!$M38)</f>
        <v>0</v>
      </c>
      <c r="BF193" s="85">
        <f>IF(BF41="x",'3 - Projects'!$M34,0)+IF(BF42="x",'3 - Projects'!$M35)+IF(BF43="x",'3 - Projects'!$M36)+IF(BF44="x",'3 - Projects'!$M37)+IF(BF45="x",'3 - Projects'!$M38)</f>
        <v>0</v>
      </c>
      <c r="BG193" s="85">
        <f>IF(BG41="x",'3 - Projects'!$M34,0)+IF(BG42="x",'3 - Projects'!$M35)+IF(BG43="x",'3 - Projects'!$M36)+IF(BG44="x",'3 - Projects'!$M37)+IF(BG45="x",'3 - Projects'!$M38)</f>
        <v>0</v>
      </c>
      <c r="BH193" s="86">
        <f>IF(BH41="x",'3 - Projects'!$M34,0)+IF(BH42="x",'3 - Projects'!$M35)+IF(BH43="x",'3 - Projects'!$M36)+IF(BH44="x",'3 - Projects'!$M37)+IF(BH45="x",'3 - Projects'!$M38)</f>
        <v>0</v>
      </c>
    </row>
    <row r="194" spans="1:60">
      <c r="A194" s="84"/>
      <c r="B194" s="85" t="str">
        <f>IF(Resource8_Name&lt;&gt;"",Resource8_Name&amp;"(s)","")</f>
        <v/>
      </c>
      <c r="C194" s="85"/>
      <c r="D194" s="85"/>
      <c r="E194" s="85"/>
      <c r="F194" s="85"/>
      <c r="G194" s="85"/>
      <c r="H194" s="85"/>
      <c r="I194" s="84">
        <f>IF(I41="x",'3 - Projects'!$N34,0)+IF(I42="x",'3 - Projects'!$N35)+IF(I43="x",'3 - Projects'!$N36)+IF(I44="x",'3 - Projects'!$N37)+IF(I45="x",'3 - Projects'!$N38)</f>
        <v>0</v>
      </c>
      <c r="J194" s="85">
        <f>IF(J41="x",'3 - Projects'!$N34,0)+IF(J42="x",'3 - Projects'!$N35)+IF(J43="x",'3 - Projects'!$N36)+IF(J44="x",'3 - Projects'!$N37)+IF(J45="x",'3 - Projects'!$N38)</f>
        <v>0</v>
      </c>
      <c r="K194" s="85">
        <f>IF(K41="x",'3 - Projects'!$N34,0)+IF(K42="x",'3 - Projects'!$N35)+IF(K43="x",'3 - Projects'!$N36)+IF(K44="x",'3 - Projects'!$N37)+IF(K45="x",'3 - Projects'!$N38)</f>
        <v>0</v>
      </c>
      <c r="L194" s="85">
        <f>IF(L41="x",'3 - Projects'!$N34,0)+IF(L42="x",'3 - Projects'!$N35)+IF(L43="x",'3 - Projects'!$N36)+IF(L44="x",'3 - Projects'!$N37)+IF(L45="x",'3 - Projects'!$N38)</f>
        <v>0</v>
      </c>
      <c r="M194" s="85">
        <f>IF(M41="x",'3 - Projects'!$N34,0)+IF(M42="x",'3 - Projects'!$N35)+IF(M43="x",'3 - Projects'!$N36)+IF(M44="x",'3 - Projects'!$N37)+IF(M45="x",'3 - Projects'!$N38)</f>
        <v>0</v>
      </c>
      <c r="N194" s="85">
        <f>IF(N41="x",'3 - Projects'!$N34,0)+IF(N42="x",'3 - Projects'!$N35)+IF(N43="x",'3 - Projects'!$N36)+IF(N44="x",'3 - Projects'!$N37)+IF(N45="x",'3 - Projects'!$N38)</f>
        <v>0</v>
      </c>
      <c r="O194" s="85">
        <f>IF(O41="x",'3 - Projects'!$N34,0)+IF(O42="x",'3 - Projects'!$N35)+IF(O43="x",'3 - Projects'!$N36)+IF(O44="x",'3 - Projects'!$N37)+IF(O45="x",'3 - Projects'!$N38)</f>
        <v>0</v>
      </c>
      <c r="P194" s="85">
        <f>IF(P41="x",'3 - Projects'!$N34,0)+IF(P42="x",'3 - Projects'!$N35)+IF(P43="x",'3 - Projects'!$N36)+IF(P44="x",'3 - Projects'!$N37)+IF(P45="x",'3 - Projects'!$N38)</f>
        <v>0</v>
      </c>
      <c r="Q194" s="85">
        <f>IF(Q41="x",'3 - Projects'!$N34,0)+IF(Q42="x",'3 - Projects'!$N35)+IF(Q43="x",'3 - Projects'!$N36)+IF(Q44="x",'3 - Projects'!$N37)+IF(Q45="x",'3 - Projects'!$N38)</f>
        <v>0</v>
      </c>
      <c r="R194" s="85">
        <f>IF(R41="x",'3 - Projects'!$N34,0)+IF(R42="x",'3 - Projects'!$N35)+IF(R43="x",'3 - Projects'!$N36)+IF(R44="x",'3 - Projects'!$N37)+IF(R45="x",'3 - Projects'!$N38)</f>
        <v>0</v>
      </c>
      <c r="S194" s="85">
        <f>IF(S41="x",'3 - Projects'!$N34,0)+IF(S42="x",'3 - Projects'!$N35)+IF(S43="x",'3 - Projects'!$N36)+IF(S44="x",'3 - Projects'!$N37)+IF(S45="x",'3 - Projects'!$N38)</f>
        <v>0</v>
      </c>
      <c r="T194" s="85">
        <f>IF(T41="x",'3 - Projects'!$N34,0)+IF(T42="x",'3 - Projects'!$N35)+IF(T43="x",'3 - Projects'!$N36)+IF(T44="x",'3 - Projects'!$N37)+IF(T45="x",'3 - Projects'!$N38)</f>
        <v>0</v>
      </c>
      <c r="U194" s="85">
        <f>IF(U41="x",'3 - Projects'!$N34,0)+IF(U42="x",'3 - Projects'!$N35)+IF(U43="x",'3 - Projects'!$N36)+IF(U44="x",'3 - Projects'!$N37)+IF(U45="x",'3 - Projects'!$N38)</f>
        <v>0</v>
      </c>
      <c r="V194" s="85">
        <f>IF(V41="x",'3 - Projects'!$N34,0)+IF(V42="x",'3 - Projects'!$N35)+IF(V43="x",'3 - Projects'!$N36)+IF(V44="x",'3 - Projects'!$N37)+IF(V45="x",'3 - Projects'!$N38)</f>
        <v>0</v>
      </c>
      <c r="W194" s="85">
        <f>IF(W41="x",'3 - Projects'!$N34,0)+IF(W42="x",'3 - Projects'!$N35)+IF(W43="x",'3 - Projects'!$N36)+IF(W44="x",'3 - Projects'!$N37)+IF(W45="x",'3 - Projects'!$N38)</f>
        <v>0</v>
      </c>
      <c r="X194" s="85">
        <f>IF(X41="x",'3 - Projects'!$N34,0)+IF(X42="x",'3 - Projects'!$N35)+IF(X43="x",'3 - Projects'!$N36)+IF(X44="x",'3 - Projects'!$N37)+IF(X45="x",'3 - Projects'!$N38)</f>
        <v>0</v>
      </c>
      <c r="Y194" s="85">
        <f>IF(Y41="x",'3 - Projects'!$N34,0)+IF(Y42="x",'3 - Projects'!$N35)+IF(Y43="x",'3 - Projects'!$N36)+IF(Y44="x",'3 - Projects'!$N37)+IF(Y45="x",'3 - Projects'!$N38)</f>
        <v>0</v>
      </c>
      <c r="Z194" s="85">
        <f>IF(Z41="x",'3 - Projects'!$N34,0)+IF(Z42="x",'3 - Projects'!$N35)+IF(Z43="x",'3 - Projects'!$N36)+IF(Z44="x",'3 - Projects'!$N37)+IF(Z45="x",'3 - Projects'!$N38)</f>
        <v>0</v>
      </c>
      <c r="AA194" s="85">
        <f>IF(AA41="x",'3 - Projects'!$N34,0)+IF(AA42="x",'3 - Projects'!$N35)+IF(AA43="x",'3 - Projects'!$N36)+IF(AA44="x",'3 - Projects'!$N37)+IF(AA45="x",'3 - Projects'!$N38)</f>
        <v>0</v>
      </c>
      <c r="AB194" s="85">
        <f>IF(AB41="x",'3 - Projects'!$N34,0)+IF(AB42="x",'3 - Projects'!$N35)+IF(AB43="x",'3 - Projects'!$N36)+IF(AB44="x",'3 - Projects'!$N37)+IF(AB45="x",'3 - Projects'!$N38)</f>
        <v>0</v>
      </c>
      <c r="AC194" s="85">
        <f>IF(AC41="x",'3 - Projects'!$N34,0)+IF(AC42="x",'3 - Projects'!$N35)+IF(AC43="x",'3 - Projects'!$N36)+IF(AC44="x",'3 - Projects'!$N37)+IF(AC45="x",'3 - Projects'!$N38)</f>
        <v>0</v>
      </c>
      <c r="AD194" s="85">
        <f>IF(AD41="x",'3 - Projects'!$N34,0)+IF(AD42="x",'3 - Projects'!$N35)+IF(AD43="x",'3 - Projects'!$N36)+IF(AD44="x",'3 - Projects'!$N37)+IF(AD45="x",'3 - Projects'!$N38)</f>
        <v>0</v>
      </c>
      <c r="AE194" s="85">
        <f>IF(AE41="x",'3 - Projects'!$N34,0)+IF(AE42="x",'3 - Projects'!$N35)+IF(AE43="x",'3 - Projects'!$N36)+IF(AE44="x",'3 - Projects'!$N37)+IF(AE45="x",'3 - Projects'!$N38)</f>
        <v>0</v>
      </c>
      <c r="AF194" s="85">
        <f>IF(AF41="x",'3 - Projects'!$N34,0)+IF(AF42="x",'3 - Projects'!$N35)+IF(AF43="x",'3 - Projects'!$N36)+IF(AF44="x",'3 - Projects'!$N37)+IF(AF45="x",'3 - Projects'!$N38)</f>
        <v>0</v>
      </c>
      <c r="AG194" s="85">
        <f>IF(AG41="x",'3 - Projects'!$N34,0)+IF(AG42="x",'3 - Projects'!$N35)+IF(AG43="x",'3 - Projects'!$N36)+IF(AG44="x",'3 - Projects'!$N37)+IF(AG45="x",'3 - Projects'!$N38)</f>
        <v>0</v>
      </c>
      <c r="AH194" s="85">
        <f>IF(AH41="x",'3 - Projects'!$N34,0)+IF(AH42="x",'3 - Projects'!$N35)+IF(AH43="x",'3 - Projects'!$N36)+IF(AH44="x",'3 - Projects'!$N37)+IF(AH45="x",'3 - Projects'!$N38)</f>
        <v>0</v>
      </c>
      <c r="AI194" s="85">
        <f>IF(AI41="x",'3 - Projects'!$N34,0)+IF(AI42="x",'3 - Projects'!$N35)+IF(AI43="x",'3 - Projects'!$N36)+IF(AI44="x",'3 - Projects'!$N37)+IF(AI45="x",'3 - Projects'!$N38)</f>
        <v>0</v>
      </c>
      <c r="AJ194" s="85">
        <f>IF(AJ41="x",'3 - Projects'!$N34,0)+IF(AJ42="x",'3 - Projects'!$N35)+IF(AJ43="x",'3 - Projects'!$N36)+IF(AJ44="x",'3 - Projects'!$N37)+IF(AJ45="x",'3 - Projects'!$N38)</f>
        <v>0</v>
      </c>
      <c r="AK194" s="85">
        <f>IF(AK41="x",'3 - Projects'!$N34,0)+IF(AK42="x",'3 - Projects'!$N35)+IF(AK43="x",'3 - Projects'!$N36)+IF(AK44="x",'3 - Projects'!$N37)+IF(AK45="x",'3 - Projects'!$N38)</f>
        <v>0</v>
      </c>
      <c r="AL194" s="85">
        <f>IF(AL41="x",'3 - Projects'!$N34,0)+IF(AL42="x",'3 - Projects'!$N35)+IF(AL43="x",'3 - Projects'!$N36)+IF(AL44="x",'3 - Projects'!$N37)+IF(AL45="x",'3 - Projects'!$N38)</f>
        <v>0</v>
      </c>
      <c r="AM194" s="85">
        <f>IF(AM41="x",'3 - Projects'!$N34,0)+IF(AM42="x",'3 - Projects'!$N35)+IF(AM43="x",'3 - Projects'!$N36)+IF(AM44="x",'3 - Projects'!$N37)+IF(AM45="x",'3 - Projects'!$N38)</f>
        <v>0</v>
      </c>
      <c r="AN194" s="85">
        <f>IF(AN41="x",'3 - Projects'!$N34,0)+IF(AN42="x",'3 - Projects'!$N35)+IF(AN43="x",'3 - Projects'!$N36)+IF(AN44="x",'3 - Projects'!$N37)+IF(AN45="x",'3 - Projects'!$N38)</f>
        <v>0</v>
      </c>
      <c r="AO194" s="85">
        <f>IF(AO41="x",'3 - Projects'!$N34,0)+IF(AO42="x",'3 - Projects'!$N35)+IF(AO43="x",'3 - Projects'!$N36)+IF(AO44="x",'3 - Projects'!$N37)+IF(AO45="x",'3 - Projects'!$N38)</f>
        <v>0</v>
      </c>
      <c r="AP194" s="85">
        <f>IF(AP41="x",'3 - Projects'!$N34,0)+IF(AP42="x",'3 - Projects'!$N35)+IF(AP43="x",'3 - Projects'!$N36)+IF(AP44="x",'3 - Projects'!$N37)+IF(AP45="x",'3 - Projects'!$N38)</f>
        <v>0</v>
      </c>
      <c r="AQ194" s="85">
        <f>IF(AQ41="x",'3 - Projects'!$N34,0)+IF(AQ42="x",'3 - Projects'!$N35)+IF(AQ43="x",'3 - Projects'!$N36)+IF(AQ44="x",'3 - Projects'!$N37)+IF(AQ45="x",'3 - Projects'!$N38)</f>
        <v>0</v>
      </c>
      <c r="AR194" s="85">
        <f>IF(AR41="x",'3 - Projects'!$N34,0)+IF(AR42="x",'3 - Projects'!$N35)+IF(AR43="x",'3 - Projects'!$N36)+IF(AR44="x",'3 - Projects'!$N37)+IF(AR45="x",'3 - Projects'!$N38)</f>
        <v>0</v>
      </c>
      <c r="AS194" s="85">
        <f>IF(AS41="x",'3 - Projects'!$N34,0)+IF(AS42="x",'3 - Projects'!$N35)+IF(AS43="x",'3 - Projects'!$N36)+IF(AS44="x",'3 - Projects'!$N37)+IF(AS45="x",'3 - Projects'!$N38)</f>
        <v>0</v>
      </c>
      <c r="AT194" s="85">
        <f>IF(AT41="x",'3 - Projects'!$N34,0)+IF(AT42="x",'3 - Projects'!$N35)+IF(AT43="x",'3 - Projects'!$N36)+IF(AT44="x",'3 - Projects'!$N37)+IF(AT45="x",'3 - Projects'!$N38)</f>
        <v>0</v>
      </c>
      <c r="AU194" s="85">
        <f>IF(AU41="x",'3 - Projects'!$N34,0)+IF(AU42="x",'3 - Projects'!$N35)+IF(AU43="x",'3 - Projects'!$N36)+IF(AU44="x",'3 - Projects'!$N37)+IF(AU45="x",'3 - Projects'!$N38)</f>
        <v>0</v>
      </c>
      <c r="AV194" s="85">
        <f>IF(AV41="x",'3 - Projects'!$N34,0)+IF(AV42="x",'3 - Projects'!$N35)+IF(AV43="x",'3 - Projects'!$N36)+IF(AV44="x",'3 - Projects'!$N37)+IF(AV45="x",'3 - Projects'!$N38)</f>
        <v>0</v>
      </c>
      <c r="AW194" s="85">
        <f>IF(AW41="x",'3 - Projects'!$N34,0)+IF(AW42="x",'3 - Projects'!$N35)+IF(AW43="x",'3 - Projects'!$N36)+IF(AW44="x",'3 - Projects'!$N37)+IF(AW45="x",'3 - Projects'!$N38)</f>
        <v>0</v>
      </c>
      <c r="AX194" s="85">
        <f>IF(AX41="x",'3 - Projects'!$N34,0)+IF(AX42="x",'3 - Projects'!$N35)+IF(AX43="x",'3 - Projects'!$N36)+IF(AX44="x",'3 - Projects'!$N37)+IF(AX45="x",'3 - Projects'!$N38)</f>
        <v>0</v>
      </c>
      <c r="AY194" s="85">
        <f>IF(AY41="x",'3 - Projects'!$N34,0)+IF(AY42="x",'3 - Projects'!$N35)+IF(AY43="x",'3 - Projects'!$N36)+IF(AY44="x",'3 - Projects'!$N37)+IF(AY45="x",'3 - Projects'!$N38)</f>
        <v>0</v>
      </c>
      <c r="AZ194" s="85">
        <f>IF(AZ41="x",'3 - Projects'!$N34,0)+IF(AZ42="x",'3 - Projects'!$N35)+IF(AZ43="x",'3 - Projects'!$N36)+IF(AZ44="x",'3 - Projects'!$N37)+IF(AZ45="x",'3 - Projects'!$N38)</f>
        <v>0</v>
      </c>
      <c r="BA194" s="85">
        <f>IF(BA41="x",'3 - Projects'!$N34,0)+IF(BA42="x",'3 - Projects'!$N35)+IF(BA43="x",'3 - Projects'!$N36)+IF(BA44="x",'3 - Projects'!$N37)+IF(BA45="x",'3 - Projects'!$N38)</f>
        <v>0</v>
      </c>
      <c r="BB194" s="85">
        <f>IF(BB41="x",'3 - Projects'!$N34,0)+IF(BB42="x",'3 - Projects'!$N35)+IF(BB43="x",'3 - Projects'!$N36)+IF(BB44="x",'3 - Projects'!$N37)+IF(BB45="x",'3 - Projects'!$N38)</f>
        <v>0</v>
      </c>
      <c r="BC194" s="85">
        <f>IF(BC41="x",'3 - Projects'!$N34,0)+IF(BC42="x",'3 - Projects'!$N35)+IF(BC43="x",'3 - Projects'!$N36)+IF(BC44="x",'3 - Projects'!$N37)+IF(BC45="x",'3 - Projects'!$N38)</f>
        <v>0</v>
      </c>
      <c r="BD194" s="85">
        <f>IF(BD41="x",'3 - Projects'!$N34,0)+IF(BD42="x",'3 - Projects'!$N35)+IF(BD43="x",'3 - Projects'!$N36)+IF(BD44="x",'3 - Projects'!$N37)+IF(BD45="x",'3 - Projects'!$N38)</f>
        <v>0</v>
      </c>
      <c r="BE194" s="85">
        <f>IF(BE41="x",'3 - Projects'!$N34,0)+IF(BE42="x",'3 - Projects'!$N35)+IF(BE43="x",'3 - Projects'!$N36)+IF(BE44="x",'3 - Projects'!$N37)+IF(BE45="x",'3 - Projects'!$N38)</f>
        <v>0</v>
      </c>
      <c r="BF194" s="85">
        <f>IF(BF41="x",'3 - Projects'!$N34,0)+IF(BF42="x",'3 - Projects'!$N35)+IF(BF43="x",'3 - Projects'!$N36)+IF(BF44="x",'3 - Projects'!$N37)+IF(BF45="x",'3 - Projects'!$N38)</f>
        <v>0</v>
      </c>
      <c r="BG194" s="85">
        <f>IF(BG41="x",'3 - Projects'!$N34,0)+IF(BG42="x",'3 - Projects'!$N35)+IF(BG43="x",'3 - Projects'!$N36)+IF(BG44="x",'3 - Projects'!$N37)+IF(BG45="x",'3 - Projects'!$N38)</f>
        <v>0</v>
      </c>
      <c r="BH194" s="86">
        <f>IF(BH41="x",'3 - Projects'!$N34,0)+IF(BH42="x",'3 - Projects'!$N35)+IF(BH43="x",'3 - Projects'!$N36)+IF(BH44="x",'3 - Projects'!$N37)+IF(BH45="x",'3 - Projects'!$N38)</f>
        <v>0</v>
      </c>
    </row>
    <row r="195" spans="1:60">
      <c r="A195" s="84"/>
      <c r="B195" s="85" t="str">
        <f>IF(Resource9_Name&lt;&gt;"",Resource9_Name&amp;"(s)","")</f>
        <v/>
      </c>
      <c r="C195" s="85"/>
      <c r="D195" s="85"/>
      <c r="E195" s="85"/>
      <c r="F195" s="85"/>
      <c r="G195" s="85"/>
      <c r="H195" s="85"/>
      <c r="I195" s="84">
        <f>IF(I41="x",'3 - Projects'!$O34,0)+IF(I42="x",'3 - Projects'!$O35)+IF(I43="x",'3 - Projects'!$O36)+IF(I44="x",'3 - Projects'!$O37)+IF(I45="x",'3 - Projects'!$O38)</f>
        <v>0</v>
      </c>
      <c r="J195" s="85">
        <f>IF(J41="x",'3 - Projects'!$O34,0)+IF(J42="x",'3 - Projects'!$O35)+IF(J43="x",'3 - Projects'!$O36)+IF(J44="x",'3 - Projects'!$O37)+IF(J45="x",'3 - Projects'!$O38)</f>
        <v>0</v>
      </c>
      <c r="K195" s="85">
        <f>IF(K41="x",'3 - Projects'!$O34,0)+IF(K42="x",'3 - Projects'!$O35)+IF(K43="x",'3 - Projects'!$O36)+IF(K44="x",'3 - Projects'!$O37)+IF(K45="x",'3 - Projects'!$O38)</f>
        <v>0</v>
      </c>
      <c r="L195" s="85">
        <f>IF(L41="x",'3 - Projects'!$O34,0)+IF(L42="x",'3 - Projects'!$O35)+IF(L43="x",'3 - Projects'!$O36)+IF(L44="x",'3 - Projects'!$O37)+IF(L45="x",'3 - Projects'!$O38)</f>
        <v>0</v>
      </c>
      <c r="M195" s="85">
        <f>IF(M41="x",'3 - Projects'!$O34,0)+IF(M42="x",'3 - Projects'!$O35)+IF(M43="x",'3 - Projects'!$O36)+IF(M44="x",'3 - Projects'!$O37)+IF(M45="x",'3 - Projects'!$O38)</f>
        <v>0</v>
      </c>
      <c r="N195" s="85">
        <f>IF(N41="x",'3 - Projects'!$O34,0)+IF(N42="x",'3 - Projects'!$O35)+IF(N43="x",'3 - Projects'!$O36)+IF(N44="x",'3 - Projects'!$O37)+IF(N45="x",'3 - Projects'!$O38)</f>
        <v>0</v>
      </c>
      <c r="O195" s="85">
        <f>IF(O41="x",'3 - Projects'!$O34,0)+IF(O42="x",'3 - Projects'!$O35)+IF(O43="x",'3 - Projects'!$O36)+IF(O44="x",'3 - Projects'!$O37)+IF(O45="x",'3 - Projects'!$O38)</f>
        <v>0</v>
      </c>
      <c r="P195" s="85">
        <f>IF(P41="x",'3 - Projects'!$O34,0)+IF(P42="x",'3 - Projects'!$O35)+IF(P43="x",'3 - Projects'!$O36)+IF(P44="x",'3 - Projects'!$O37)+IF(P45="x",'3 - Projects'!$O38)</f>
        <v>0</v>
      </c>
      <c r="Q195" s="85">
        <f>IF(Q41="x",'3 - Projects'!$O34,0)+IF(Q42="x",'3 - Projects'!$O35)+IF(Q43="x",'3 - Projects'!$O36)+IF(Q44="x",'3 - Projects'!$O37)+IF(Q45="x",'3 - Projects'!$O38)</f>
        <v>0</v>
      </c>
      <c r="R195" s="85">
        <f>IF(R41="x",'3 - Projects'!$O34,0)+IF(R42="x",'3 - Projects'!$O35)+IF(R43="x",'3 - Projects'!$O36)+IF(R44="x",'3 - Projects'!$O37)+IF(R45="x",'3 - Projects'!$O38)</f>
        <v>0</v>
      </c>
      <c r="S195" s="85">
        <f>IF(S41="x",'3 - Projects'!$O34,0)+IF(S42="x",'3 - Projects'!$O35)+IF(S43="x",'3 - Projects'!$O36)+IF(S44="x",'3 - Projects'!$O37)+IF(S45="x",'3 - Projects'!$O38)</f>
        <v>0</v>
      </c>
      <c r="T195" s="85">
        <f>IF(T41="x",'3 - Projects'!$O34,0)+IF(T42="x",'3 - Projects'!$O35)+IF(T43="x",'3 - Projects'!$O36)+IF(T44="x",'3 - Projects'!$O37)+IF(T45="x",'3 - Projects'!$O38)</f>
        <v>0</v>
      </c>
      <c r="U195" s="85">
        <f>IF(U41="x",'3 - Projects'!$O34,0)+IF(U42="x",'3 - Projects'!$O35)+IF(U43="x",'3 - Projects'!$O36)+IF(U44="x",'3 - Projects'!$O37)+IF(U45="x",'3 - Projects'!$O38)</f>
        <v>0</v>
      </c>
      <c r="V195" s="85">
        <f>IF(V41="x",'3 - Projects'!$O34,0)+IF(V42="x",'3 - Projects'!$O35)+IF(V43="x",'3 - Projects'!$O36)+IF(V44="x",'3 - Projects'!$O37)+IF(V45="x",'3 - Projects'!$O38)</f>
        <v>0</v>
      </c>
      <c r="W195" s="85">
        <f>IF(W41="x",'3 - Projects'!$O34,0)+IF(W42="x",'3 - Projects'!$O35)+IF(W43="x",'3 - Projects'!$O36)+IF(W44="x",'3 - Projects'!$O37)+IF(W45="x",'3 - Projects'!$O38)</f>
        <v>0</v>
      </c>
      <c r="X195" s="85">
        <f>IF(X41="x",'3 - Projects'!$O34,0)+IF(X42="x",'3 - Projects'!$O35)+IF(X43="x",'3 - Projects'!$O36)+IF(X44="x",'3 - Projects'!$O37)+IF(X45="x",'3 - Projects'!$O38)</f>
        <v>0</v>
      </c>
      <c r="Y195" s="85">
        <f>IF(Y41="x",'3 - Projects'!$O34,0)+IF(Y42="x",'3 - Projects'!$O35)+IF(Y43="x",'3 - Projects'!$O36)+IF(Y44="x",'3 - Projects'!$O37)+IF(Y45="x",'3 - Projects'!$O38)</f>
        <v>0</v>
      </c>
      <c r="Z195" s="85">
        <f>IF(Z41="x",'3 - Projects'!$O34,0)+IF(Z42="x",'3 - Projects'!$O35)+IF(Z43="x",'3 - Projects'!$O36)+IF(Z44="x",'3 - Projects'!$O37)+IF(Z45="x",'3 - Projects'!$O38)</f>
        <v>0</v>
      </c>
      <c r="AA195" s="85">
        <f>IF(AA41="x",'3 - Projects'!$O34,0)+IF(AA42="x",'3 - Projects'!$O35)+IF(AA43="x",'3 - Projects'!$O36)+IF(AA44="x",'3 - Projects'!$O37)+IF(AA45="x",'3 - Projects'!$O38)</f>
        <v>0</v>
      </c>
      <c r="AB195" s="85">
        <f>IF(AB41="x",'3 - Projects'!$O34,0)+IF(AB42="x",'3 - Projects'!$O35)+IF(AB43="x",'3 - Projects'!$O36)+IF(AB44="x",'3 - Projects'!$O37)+IF(AB45="x",'3 - Projects'!$O38)</f>
        <v>0</v>
      </c>
      <c r="AC195" s="85">
        <f>IF(AC41="x",'3 - Projects'!$O34,0)+IF(AC42="x",'3 - Projects'!$O35)+IF(AC43="x",'3 - Projects'!$O36)+IF(AC44="x",'3 - Projects'!$O37)+IF(AC45="x",'3 - Projects'!$O38)</f>
        <v>0</v>
      </c>
      <c r="AD195" s="85">
        <f>IF(AD41="x",'3 - Projects'!$O34,0)+IF(AD42="x",'3 - Projects'!$O35)+IF(AD43="x",'3 - Projects'!$O36)+IF(AD44="x",'3 - Projects'!$O37)+IF(AD45="x",'3 - Projects'!$O38)</f>
        <v>0</v>
      </c>
      <c r="AE195" s="85">
        <f>IF(AE41="x",'3 - Projects'!$O34,0)+IF(AE42="x",'3 - Projects'!$O35)+IF(AE43="x",'3 - Projects'!$O36)+IF(AE44="x",'3 - Projects'!$O37)+IF(AE45="x",'3 - Projects'!$O38)</f>
        <v>0</v>
      </c>
      <c r="AF195" s="85">
        <f>IF(AF41="x",'3 - Projects'!$O34,0)+IF(AF42="x",'3 - Projects'!$O35)+IF(AF43="x",'3 - Projects'!$O36)+IF(AF44="x",'3 - Projects'!$O37)+IF(AF45="x",'3 - Projects'!$O38)</f>
        <v>0</v>
      </c>
      <c r="AG195" s="85">
        <f>IF(AG41="x",'3 - Projects'!$O34,0)+IF(AG42="x",'3 - Projects'!$O35)+IF(AG43="x",'3 - Projects'!$O36)+IF(AG44="x",'3 - Projects'!$O37)+IF(AG45="x",'3 - Projects'!$O38)</f>
        <v>0</v>
      </c>
      <c r="AH195" s="85">
        <f>IF(AH41="x",'3 - Projects'!$O34,0)+IF(AH42="x",'3 - Projects'!$O35)+IF(AH43="x",'3 - Projects'!$O36)+IF(AH44="x",'3 - Projects'!$O37)+IF(AH45="x",'3 - Projects'!$O38)</f>
        <v>0</v>
      </c>
      <c r="AI195" s="85">
        <f>IF(AI41="x",'3 - Projects'!$O34,0)+IF(AI42="x",'3 - Projects'!$O35)+IF(AI43="x",'3 - Projects'!$O36)+IF(AI44="x",'3 - Projects'!$O37)+IF(AI45="x",'3 - Projects'!$O38)</f>
        <v>0</v>
      </c>
      <c r="AJ195" s="85">
        <f>IF(AJ41="x",'3 - Projects'!$O34,0)+IF(AJ42="x",'3 - Projects'!$O35)+IF(AJ43="x",'3 - Projects'!$O36)+IF(AJ44="x",'3 - Projects'!$O37)+IF(AJ45="x",'3 - Projects'!$O38)</f>
        <v>0</v>
      </c>
      <c r="AK195" s="85">
        <f>IF(AK41="x",'3 - Projects'!$O34,0)+IF(AK42="x",'3 - Projects'!$O35)+IF(AK43="x",'3 - Projects'!$O36)+IF(AK44="x",'3 - Projects'!$O37)+IF(AK45="x",'3 - Projects'!$O38)</f>
        <v>0</v>
      </c>
      <c r="AL195" s="85">
        <f>IF(AL41="x",'3 - Projects'!$O34,0)+IF(AL42="x",'3 - Projects'!$O35)+IF(AL43="x",'3 - Projects'!$O36)+IF(AL44="x",'3 - Projects'!$O37)+IF(AL45="x",'3 - Projects'!$O38)</f>
        <v>0</v>
      </c>
      <c r="AM195" s="85">
        <f>IF(AM41="x",'3 - Projects'!$O34,0)+IF(AM42="x",'3 - Projects'!$O35)+IF(AM43="x",'3 - Projects'!$O36)+IF(AM44="x",'3 - Projects'!$O37)+IF(AM45="x",'3 - Projects'!$O38)</f>
        <v>0</v>
      </c>
      <c r="AN195" s="85">
        <f>IF(AN41="x",'3 - Projects'!$O34,0)+IF(AN42="x",'3 - Projects'!$O35)+IF(AN43="x",'3 - Projects'!$O36)+IF(AN44="x",'3 - Projects'!$O37)+IF(AN45="x",'3 - Projects'!$O38)</f>
        <v>0</v>
      </c>
      <c r="AO195" s="85">
        <f>IF(AO41="x",'3 - Projects'!$O34,0)+IF(AO42="x",'3 - Projects'!$O35)+IF(AO43="x",'3 - Projects'!$O36)+IF(AO44="x",'3 - Projects'!$O37)+IF(AO45="x",'3 - Projects'!$O38)</f>
        <v>0</v>
      </c>
      <c r="AP195" s="85">
        <f>IF(AP41="x",'3 - Projects'!$O34,0)+IF(AP42="x",'3 - Projects'!$O35)+IF(AP43="x",'3 - Projects'!$O36)+IF(AP44="x",'3 - Projects'!$O37)+IF(AP45="x",'3 - Projects'!$O38)</f>
        <v>0</v>
      </c>
      <c r="AQ195" s="85">
        <f>IF(AQ41="x",'3 - Projects'!$O34,0)+IF(AQ42="x",'3 - Projects'!$O35)+IF(AQ43="x",'3 - Projects'!$O36)+IF(AQ44="x",'3 - Projects'!$O37)+IF(AQ45="x",'3 - Projects'!$O38)</f>
        <v>0</v>
      </c>
      <c r="AR195" s="85">
        <f>IF(AR41="x",'3 - Projects'!$O34,0)+IF(AR42="x",'3 - Projects'!$O35)+IF(AR43="x",'3 - Projects'!$O36)+IF(AR44="x",'3 - Projects'!$O37)+IF(AR45="x",'3 - Projects'!$O38)</f>
        <v>0</v>
      </c>
      <c r="AS195" s="85">
        <f>IF(AS41="x",'3 - Projects'!$O34,0)+IF(AS42="x",'3 - Projects'!$O35)+IF(AS43="x",'3 - Projects'!$O36)+IF(AS44="x",'3 - Projects'!$O37)+IF(AS45="x",'3 - Projects'!$O38)</f>
        <v>0</v>
      </c>
      <c r="AT195" s="85">
        <f>IF(AT41="x",'3 - Projects'!$O34,0)+IF(AT42="x",'3 - Projects'!$O35)+IF(AT43="x",'3 - Projects'!$O36)+IF(AT44="x",'3 - Projects'!$O37)+IF(AT45="x",'3 - Projects'!$O38)</f>
        <v>0</v>
      </c>
      <c r="AU195" s="85">
        <f>IF(AU41="x",'3 - Projects'!$O34,0)+IF(AU42="x",'3 - Projects'!$O35)+IF(AU43="x",'3 - Projects'!$O36)+IF(AU44="x",'3 - Projects'!$O37)+IF(AU45="x",'3 - Projects'!$O38)</f>
        <v>0</v>
      </c>
      <c r="AV195" s="85">
        <f>IF(AV41="x",'3 - Projects'!$O34,0)+IF(AV42="x",'3 - Projects'!$O35)+IF(AV43="x",'3 - Projects'!$O36)+IF(AV44="x",'3 - Projects'!$O37)+IF(AV45="x",'3 - Projects'!$O38)</f>
        <v>0</v>
      </c>
      <c r="AW195" s="85">
        <f>IF(AW41="x",'3 - Projects'!$O34,0)+IF(AW42="x",'3 - Projects'!$O35)+IF(AW43="x",'3 - Projects'!$O36)+IF(AW44="x",'3 - Projects'!$O37)+IF(AW45="x",'3 - Projects'!$O38)</f>
        <v>0</v>
      </c>
      <c r="AX195" s="85">
        <f>IF(AX41="x",'3 - Projects'!$O34,0)+IF(AX42="x",'3 - Projects'!$O35)+IF(AX43="x",'3 - Projects'!$O36)+IF(AX44="x",'3 - Projects'!$O37)+IF(AX45="x",'3 - Projects'!$O38)</f>
        <v>0</v>
      </c>
      <c r="AY195" s="85">
        <f>IF(AY41="x",'3 - Projects'!$O34,0)+IF(AY42="x",'3 - Projects'!$O35)+IF(AY43="x",'3 - Projects'!$O36)+IF(AY44="x",'3 - Projects'!$O37)+IF(AY45="x",'3 - Projects'!$O38)</f>
        <v>0</v>
      </c>
      <c r="AZ195" s="85">
        <f>IF(AZ41="x",'3 - Projects'!$O34,0)+IF(AZ42="x",'3 - Projects'!$O35)+IF(AZ43="x",'3 - Projects'!$O36)+IF(AZ44="x",'3 - Projects'!$O37)+IF(AZ45="x",'3 - Projects'!$O38)</f>
        <v>0</v>
      </c>
      <c r="BA195" s="85">
        <f>IF(BA41="x",'3 - Projects'!$O34,0)+IF(BA42="x",'3 - Projects'!$O35)+IF(BA43="x",'3 - Projects'!$O36)+IF(BA44="x",'3 - Projects'!$O37)+IF(BA45="x",'3 - Projects'!$O38)</f>
        <v>0</v>
      </c>
      <c r="BB195" s="85">
        <f>IF(BB41="x",'3 - Projects'!$O34,0)+IF(BB42="x",'3 - Projects'!$O35)+IF(BB43="x",'3 - Projects'!$O36)+IF(BB44="x",'3 - Projects'!$O37)+IF(BB45="x",'3 - Projects'!$O38)</f>
        <v>0</v>
      </c>
      <c r="BC195" s="85">
        <f>IF(BC41="x",'3 - Projects'!$O34,0)+IF(BC42="x",'3 - Projects'!$O35)+IF(BC43="x",'3 - Projects'!$O36)+IF(BC44="x",'3 - Projects'!$O37)+IF(BC45="x",'3 - Projects'!$O38)</f>
        <v>0</v>
      </c>
      <c r="BD195" s="85">
        <f>IF(BD41="x",'3 - Projects'!$O34,0)+IF(BD42="x",'3 - Projects'!$O35)+IF(BD43="x",'3 - Projects'!$O36)+IF(BD44="x",'3 - Projects'!$O37)+IF(BD45="x",'3 - Projects'!$O38)</f>
        <v>0</v>
      </c>
      <c r="BE195" s="85">
        <f>IF(BE41="x",'3 - Projects'!$O34,0)+IF(BE42="x",'3 - Projects'!$O35)+IF(BE43="x",'3 - Projects'!$O36)+IF(BE44="x",'3 - Projects'!$O37)+IF(BE45="x",'3 - Projects'!$O38)</f>
        <v>0</v>
      </c>
      <c r="BF195" s="85">
        <f>IF(BF41="x",'3 - Projects'!$O34,0)+IF(BF42="x",'3 - Projects'!$O35)+IF(BF43="x",'3 - Projects'!$O36)+IF(BF44="x",'3 - Projects'!$O37)+IF(BF45="x",'3 - Projects'!$O38)</f>
        <v>0</v>
      </c>
      <c r="BG195" s="85">
        <f>IF(BG41="x",'3 - Projects'!$O34,0)+IF(BG42="x",'3 - Projects'!$O35)+IF(BG43="x",'3 - Projects'!$O36)+IF(BG44="x",'3 - Projects'!$O37)+IF(BG45="x",'3 - Projects'!$O38)</f>
        <v>0</v>
      </c>
      <c r="BH195" s="86">
        <f>IF(BH41="x",'3 - Projects'!$O34,0)+IF(BH42="x",'3 - Projects'!$O35)+IF(BH43="x",'3 - Projects'!$O36)+IF(BH44="x",'3 - Projects'!$O37)+IF(BH45="x",'3 - Projects'!$O38)</f>
        <v>0</v>
      </c>
    </row>
    <row r="196" spans="1:60">
      <c r="A196" s="87"/>
      <c r="B196" s="88" t="str">
        <f>IF(Resource10_Name&lt;&gt;"",Resource10_Name&amp;"(s)","")</f>
        <v/>
      </c>
      <c r="C196" s="88"/>
      <c r="D196" s="88"/>
      <c r="E196" s="88"/>
      <c r="F196" s="88"/>
      <c r="G196" s="88"/>
      <c r="H196" s="88"/>
      <c r="I196" s="87">
        <f>IF(I41="x",'3 - Projects'!$P34,0)+IF(I42="x",'3 - Projects'!$P35)+IF(I43="x",'3 - Projects'!$P36)+IF(I44="x",'3 - Projects'!$P37)+IF(I45="x",'3 - Projects'!$P38)</f>
        <v>0</v>
      </c>
      <c r="J196" s="88">
        <f>IF(J41="x",'3 - Projects'!$P34,0)+IF(J42="x",'3 - Projects'!$P35)+IF(J43="x",'3 - Projects'!$P36)+IF(J44="x",'3 - Projects'!$P37)+IF(J45="x",'3 - Projects'!$P38)</f>
        <v>0</v>
      </c>
      <c r="K196" s="88">
        <f>IF(K41="x",'3 - Projects'!$P34,0)+IF(K42="x",'3 - Projects'!$P35)+IF(K43="x",'3 - Projects'!$P36)+IF(K44="x",'3 - Projects'!$P37)+IF(K45="x",'3 - Projects'!$P38)</f>
        <v>0</v>
      </c>
      <c r="L196" s="88">
        <f>IF(L41="x",'3 - Projects'!$P34,0)+IF(L42="x",'3 - Projects'!$P35)+IF(L43="x",'3 - Projects'!$P36)+IF(L44="x",'3 - Projects'!$P37)+IF(L45="x",'3 - Projects'!$P38)</f>
        <v>0</v>
      </c>
      <c r="M196" s="88">
        <f>IF(M41="x",'3 - Projects'!$P34,0)+IF(M42="x",'3 - Projects'!$P35)+IF(M43="x",'3 - Projects'!$P36)+IF(M44="x",'3 - Projects'!$P37)+IF(M45="x",'3 - Projects'!$P38)</f>
        <v>0</v>
      </c>
      <c r="N196" s="88">
        <f>IF(N41="x",'3 - Projects'!$P34,0)+IF(N42="x",'3 - Projects'!$P35)+IF(N43="x",'3 - Projects'!$P36)+IF(N44="x",'3 - Projects'!$P37)+IF(N45="x",'3 - Projects'!$P38)</f>
        <v>0</v>
      </c>
      <c r="O196" s="88">
        <f>IF(O41="x",'3 - Projects'!$P34,0)+IF(O42="x",'3 - Projects'!$P35)+IF(O43="x",'3 - Projects'!$P36)+IF(O44="x",'3 - Projects'!$P37)+IF(O45="x",'3 - Projects'!$P38)</f>
        <v>0</v>
      </c>
      <c r="P196" s="88">
        <f>IF(P41="x",'3 - Projects'!$P34,0)+IF(P42="x",'3 - Projects'!$P35)+IF(P43="x",'3 - Projects'!$P36)+IF(P44="x",'3 - Projects'!$P37)+IF(P45="x",'3 - Projects'!$P38)</f>
        <v>0</v>
      </c>
      <c r="Q196" s="88">
        <f>IF(Q41="x",'3 - Projects'!$P34,0)+IF(Q42="x",'3 - Projects'!$P35)+IF(Q43="x",'3 - Projects'!$P36)+IF(Q44="x",'3 - Projects'!$P37)+IF(Q45="x",'3 - Projects'!$P38)</f>
        <v>0</v>
      </c>
      <c r="R196" s="88">
        <f>IF(R41="x",'3 - Projects'!$P34,0)+IF(R42="x",'3 - Projects'!$P35)+IF(R43="x",'3 - Projects'!$P36)+IF(R44="x",'3 - Projects'!$P37)+IF(R45="x",'3 - Projects'!$P38)</f>
        <v>0</v>
      </c>
      <c r="S196" s="88">
        <f>IF(S41="x",'3 - Projects'!$P34,0)+IF(S42="x",'3 - Projects'!$P35)+IF(S43="x",'3 - Projects'!$P36)+IF(S44="x",'3 - Projects'!$P37)+IF(S45="x",'3 - Projects'!$P38)</f>
        <v>0</v>
      </c>
      <c r="T196" s="88">
        <f>IF(T41="x",'3 - Projects'!$P34,0)+IF(T42="x",'3 - Projects'!$P35)+IF(T43="x",'3 - Projects'!$P36)+IF(T44="x",'3 - Projects'!$P37)+IF(T45="x",'3 - Projects'!$P38)</f>
        <v>0</v>
      </c>
      <c r="U196" s="88">
        <f>IF(U41="x",'3 - Projects'!$P34,0)+IF(U42="x",'3 - Projects'!$P35)+IF(U43="x",'3 - Projects'!$P36)+IF(U44="x",'3 - Projects'!$P37)+IF(U45="x",'3 - Projects'!$P38)</f>
        <v>0</v>
      </c>
      <c r="V196" s="88">
        <f>IF(V41="x",'3 - Projects'!$P34,0)+IF(V42="x",'3 - Projects'!$P35)+IF(V43="x",'3 - Projects'!$P36)+IF(V44="x",'3 - Projects'!$P37)+IF(V45="x",'3 - Projects'!$P38)</f>
        <v>0</v>
      </c>
      <c r="W196" s="88">
        <f>IF(W41="x",'3 - Projects'!$P34,0)+IF(W42="x",'3 - Projects'!$P35)+IF(W43="x",'3 - Projects'!$P36)+IF(W44="x",'3 - Projects'!$P37)+IF(W45="x",'3 - Projects'!$P38)</f>
        <v>0</v>
      </c>
      <c r="X196" s="88">
        <f>IF(X41="x",'3 - Projects'!$P34,0)+IF(X42="x",'3 - Projects'!$P35)+IF(X43="x",'3 - Projects'!$P36)+IF(X44="x",'3 - Projects'!$P37)+IF(X45="x",'3 - Projects'!$P38)</f>
        <v>0</v>
      </c>
      <c r="Y196" s="88">
        <f>IF(Y41="x",'3 - Projects'!$P34,0)+IF(Y42="x",'3 - Projects'!$P35)+IF(Y43="x",'3 - Projects'!$P36)+IF(Y44="x",'3 - Projects'!$P37)+IF(Y45="x",'3 - Projects'!$P38)</f>
        <v>0</v>
      </c>
      <c r="Z196" s="88">
        <f>IF(Z41="x",'3 - Projects'!$P34,0)+IF(Z42="x",'3 - Projects'!$P35)+IF(Z43="x",'3 - Projects'!$P36)+IF(Z44="x",'3 - Projects'!$P37)+IF(Z45="x",'3 - Projects'!$P38)</f>
        <v>0</v>
      </c>
      <c r="AA196" s="88">
        <f>IF(AA41="x",'3 - Projects'!$P34,0)+IF(AA42="x",'3 - Projects'!$P35)+IF(AA43="x",'3 - Projects'!$P36)+IF(AA44="x",'3 - Projects'!$P37)+IF(AA45="x",'3 - Projects'!$P38)</f>
        <v>0</v>
      </c>
      <c r="AB196" s="88">
        <f>IF(AB41="x",'3 - Projects'!$P34,0)+IF(AB42="x",'3 - Projects'!$P35)+IF(AB43="x",'3 - Projects'!$P36)+IF(AB44="x",'3 - Projects'!$P37)+IF(AB45="x",'3 - Projects'!$P38)</f>
        <v>0</v>
      </c>
      <c r="AC196" s="88">
        <f>IF(AC41="x",'3 - Projects'!$P34,0)+IF(AC42="x",'3 - Projects'!$P35)+IF(AC43="x",'3 - Projects'!$P36)+IF(AC44="x",'3 - Projects'!$P37)+IF(AC45="x",'3 - Projects'!$P38)</f>
        <v>0</v>
      </c>
      <c r="AD196" s="88">
        <f>IF(AD41="x",'3 - Projects'!$P34,0)+IF(AD42="x",'3 - Projects'!$P35)+IF(AD43="x",'3 - Projects'!$P36)+IF(AD44="x",'3 - Projects'!$P37)+IF(AD45="x",'3 - Projects'!$P38)</f>
        <v>0</v>
      </c>
      <c r="AE196" s="88">
        <f>IF(AE41="x",'3 - Projects'!$P34,0)+IF(AE42="x",'3 - Projects'!$P35)+IF(AE43="x",'3 - Projects'!$P36)+IF(AE44="x",'3 - Projects'!$P37)+IF(AE45="x",'3 - Projects'!$P38)</f>
        <v>0</v>
      </c>
      <c r="AF196" s="88">
        <f>IF(AF41="x",'3 - Projects'!$P34,0)+IF(AF42="x",'3 - Projects'!$P35)+IF(AF43="x",'3 - Projects'!$P36)+IF(AF44="x",'3 - Projects'!$P37)+IF(AF45="x",'3 - Projects'!$P38)</f>
        <v>0</v>
      </c>
      <c r="AG196" s="88">
        <f>IF(AG41="x",'3 - Projects'!$P34,0)+IF(AG42="x",'3 - Projects'!$P35)+IF(AG43="x",'3 - Projects'!$P36)+IF(AG44="x",'3 - Projects'!$P37)+IF(AG45="x",'3 - Projects'!$P38)</f>
        <v>0</v>
      </c>
      <c r="AH196" s="88">
        <f>IF(AH41="x",'3 - Projects'!$P34,0)+IF(AH42="x",'3 - Projects'!$P35)+IF(AH43="x",'3 - Projects'!$P36)+IF(AH44="x",'3 - Projects'!$P37)+IF(AH45="x",'3 - Projects'!$P38)</f>
        <v>0</v>
      </c>
      <c r="AI196" s="88">
        <f>IF(AI41="x",'3 - Projects'!$P34,0)+IF(AI42="x",'3 - Projects'!$P35)+IF(AI43="x",'3 - Projects'!$P36)+IF(AI44="x",'3 - Projects'!$P37)+IF(AI45="x",'3 - Projects'!$P38)</f>
        <v>0</v>
      </c>
      <c r="AJ196" s="88">
        <f>IF(AJ41="x",'3 - Projects'!$P34,0)+IF(AJ42="x",'3 - Projects'!$P35)+IF(AJ43="x",'3 - Projects'!$P36)+IF(AJ44="x",'3 - Projects'!$P37)+IF(AJ45="x",'3 - Projects'!$P38)</f>
        <v>0</v>
      </c>
      <c r="AK196" s="88">
        <f>IF(AK41="x",'3 - Projects'!$P34,0)+IF(AK42="x",'3 - Projects'!$P35)+IF(AK43="x",'3 - Projects'!$P36)+IF(AK44="x",'3 - Projects'!$P37)+IF(AK45="x",'3 - Projects'!$P38)</f>
        <v>0</v>
      </c>
      <c r="AL196" s="88">
        <f>IF(AL41="x",'3 - Projects'!$P34,0)+IF(AL42="x",'3 - Projects'!$P35)+IF(AL43="x",'3 - Projects'!$P36)+IF(AL44="x",'3 - Projects'!$P37)+IF(AL45="x",'3 - Projects'!$P38)</f>
        <v>0</v>
      </c>
      <c r="AM196" s="88">
        <f>IF(AM41="x",'3 - Projects'!$P34,0)+IF(AM42="x",'3 - Projects'!$P35)+IF(AM43="x",'3 - Projects'!$P36)+IF(AM44="x",'3 - Projects'!$P37)+IF(AM45="x",'3 - Projects'!$P38)</f>
        <v>0</v>
      </c>
      <c r="AN196" s="88">
        <f>IF(AN41="x",'3 - Projects'!$P34,0)+IF(AN42="x",'3 - Projects'!$P35)+IF(AN43="x",'3 - Projects'!$P36)+IF(AN44="x",'3 - Projects'!$P37)+IF(AN45="x",'3 - Projects'!$P38)</f>
        <v>0</v>
      </c>
      <c r="AO196" s="88">
        <f>IF(AO41="x",'3 - Projects'!$P34,0)+IF(AO42="x",'3 - Projects'!$P35)+IF(AO43="x",'3 - Projects'!$P36)+IF(AO44="x",'3 - Projects'!$P37)+IF(AO45="x",'3 - Projects'!$P38)</f>
        <v>0</v>
      </c>
      <c r="AP196" s="88">
        <f>IF(AP41="x",'3 - Projects'!$P34,0)+IF(AP42="x",'3 - Projects'!$P35)+IF(AP43="x",'3 - Projects'!$P36)+IF(AP44="x",'3 - Projects'!$P37)+IF(AP45="x",'3 - Projects'!$P38)</f>
        <v>0</v>
      </c>
      <c r="AQ196" s="88">
        <f>IF(AQ41="x",'3 - Projects'!$P34,0)+IF(AQ42="x",'3 - Projects'!$P35)+IF(AQ43="x",'3 - Projects'!$P36)+IF(AQ44="x",'3 - Projects'!$P37)+IF(AQ45="x",'3 - Projects'!$P38)</f>
        <v>0</v>
      </c>
      <c r="AR196" s="88">
        <f>IF(AR41="x",'3 - Projects'!$P34,0)+IF(AR42="x",'3 - Projects'!$P35)+IF(AR43="x",'3 - Projects'!$P36)+IF(AR44="x",'3 - Projects'!$P37)+IF(AR45="x",'3 - Projects'!$P38)</f>
        <v>0</v>
      </c>
      <c r="AS196" s="88">
        <f>IF(AS41="x",'3 - Projects'!$P34,0)+IF(AS42="x",'3 - Projects'!$P35)+IF(AS43="x",'3 - Projects'!$P36)+IF(AS44="x",'3 - Projects'!$P37)+IF(AS45="x",'3 - Projects'!$P38)</f>
        <v>0</v>
      </c>
      <c r="AT196" s="88">
        <f>IF(AT41="x",'3 - Projects'!$P34,0)+IF(AT42="x",'3 - Projects'!$P35)+IF(AT43="x",'3 - Projects'!$P36)+IF(AT44="x",'3 - Projects'!$P37)+IF(AT45="x",'3 - Projects'!$P38)</f>
        <v>0</v>
      </c>
      <c r="AU196" s="88">
        <f>IF(AU41="x",'3 - Projects'!$P34,0)+IF(AU42="x",'3 - Projects'!$P35)+IF(AU43="x",'3 - Projects'!$P36)+IF(AU44="x",'3 - Projects'!$P37)+IF(AU45="x",'3 - Projects'!$P38)</f>
        <v>0</v>
      </c>
      <c r="AV196" s="88">
        <f>IF(AV41="x",'3 - Projects'!$P34,0)+IF(AV42="x",'3 - Projects'!$P35)+IF(AV43="x",'3 - Projects'!$P36)+IF(AV44="x",'3 - Projects'!$P37)+IF(AV45="x",'3 - Projects'!$P38)</f>
        <v>0</v>
      </c>
      <c r="AW196" s="88">
        <f>IF(AW41="x",'3 - Projects'!$P34,0)+IF(AW42="x",'3 - Projects'!$P35)+IF(AW43="x",'3 - Projects'!$P36)+IF(AW44="x",'3 - Projects'!$P37)+IF(AW45="x",'3 - Projects'!$P38)</f>
        <v>0</v>
      </c>
      <c r="AX196" s="88">
        <f>IF(AX41="x",'3 - Projects'!$P34,0)+IF(AX42="x",'3 - Projects'!$P35)+IF(AX43="x",'3 - Projects'!$P36)+IF(AX44="x",'3 - Projects'!$P37)+IF(AX45="x",'3 - Projects'!$P38)</f>
        <v>0</v>
      </c>
      <c r="AY196" s="88">
        <f>IF(AY41="x",'3 - Projects'!$P34,0)+IF(AY42="x",'3 - Projects'!$P35)+IF(AY43="x",'3 - Projects'!$P36)+IF(AY44="x",'3 - Projects'!$P37)+IF(AY45="x",'3 - Projects'!$P38)</f>
        <v>0</v>
      </c>
      <c r="AZ196" s="88">
        <f>IF(AZ41="x",'3 - Projects'!$P34,0)+IF(AZ42="x",'3 - Projects'!$P35)+IF(AZ43="x",'3 - Projects'!$P36)+IF(AZ44="x",'3 - Projects'!$P37)+IF(AZ45="x",'3 - Projects'!$P38)</f>
        <v>0</v>
      </c>
      <c r="BA196" s="88">
        <f>IF(BA41="x",'3 - Projects'!$P34,0)+IF(BA42="x",'3 - Projects'!$P35)+IF(BA43="x",'3 - Projects'!$P36)+IF(BA44="x",'3 - Projects'!$P37)+IF(BA45="x",'3 - Projects'!$P38)</f>
        <v>0</v>
      </c>
      <c r="BB196" s="88">
        <f>IF(BB41="x",'3 - Projects'!$P34,0)+IF(BB42="x",'3 - Projects'!$P35)+IF(BB43="x",'3 - Projects'!$P36)+IF(BB44="x",'3 - Projects'!$P37)+IF(BB45="x",'3 - Projects'!$P38)</f>
        <v>0</v>
      </c>
      <c r="BC196" s="88">
        <f>IF(BC41="x",'3 - Projects'!$P34,0)+IF(BC42="x",'3 - Projects'!$P35)+IF(BC43="x",'3 - Projects'!$P36)+IF(BC44="x",'3 - Projects'!$P37)+IF(BC45="x",'3 - Projects'!$P38)</f>
        <v>0</v>
      </c>
      <c r="BD196" s="88">
        <f>IF(BD41="x",'3 - Projects'!$P34,0)+IF(BD42="x",'3 - Projects'!$P35)+IF(BD43="x",'3 - Projects'!$P36)+IF(BD44="x",'3 - Projects'!$P37)+IF(BD45="x",'3 - Projects'!$P38)</f>
        <v>0</v>
      </c>
      <c r="BE196" s="88">
        <f>IF(BE41="x",'3 - Projects'!$P34,0)+IF(BE42="x",'3 - Projects'!$P35)+IF(BE43="x",'3 - Projects'!$P36)+IF(BE44="x",'3 - Projects'!$P37)+IF(BE45="x",'3 - Projects'!$P38)</f>
        <v>0</v>
      </c>
      <c r="BF196" s="88">
        <f>IF(BF41="x",'3 - Projects'!$P34,0)+IF(BF42="x",'3 - Projects'!$P35)+IF(BF43="x",'3 - Projects'!$P36)+IF(BF44="x",'3 - Projects'!$P37)+IF(BF45="x",'3 - Projects'!$P38)</f>
        <v>0</v>
      </c>
      <c r="BG196" s="88">
        <f>IF(BG41="x",'3 - Projects'!$P34,0)+IF(BG42="x",'3 - Projects'!$P35)+IF(BG43="x",'3 - Projects'!$P36)+IF(BG44="x",'3 - Projects'!$P37)+IF(BG45="x",'3 - Projects'!$P38)</f>
        <v>0</v>
      </c>
      <c r="BH196" s="89">
        <f>IF(BH41="x",'3 - Projects'!$P34,0)+IF(BH42="x",'3 - Projects'!$P35)+IF(BH43="x",'3 - Projects'!$P36)+IF(BH44="x",'3 - Projects'!$P37)+IF(BH45="x",'3 - Projects'!$P38)</f>
        <v>0</v>
      </c>
    </row>
    <row r="197" spans="1:60">
      <c r="A197" s="93" t="s">
        <v>110</v>
      </c>
      <c r="B197" s="82" t="str">
        <f>IF(Resource1_Name&lt;&gt;"",Resource1_Name&amp;"(s)","")</f>
        <v/>
      </c>
      <c r="C197" s="85"/>
      <c r="D197" s="85"/>
      <c r="E197" s="85"/>
      <c r="F197" s="85"/>
      <c r="G197" s="85"/>
      <c r="H197" s="85"/>
      <c r="I197" s="84">
        <f>IF(I46="x",'3 - Projects'!$G44,0)+IF(I47="x",'3 - Projects'!$G45)+IF(I48="x",'3 - Projects'!$G46)+IF(I49="x",'3 - Projects'!$G47)+IF(I50="x",'3 - Projects'!$G48)</f>
        <v>0</v>
      </c>
      <c r="J197" s="85">
        <f>IF(J46="x",'3 - Projects'!$G44,0)+IF(J47="x",'3 - Projects'!$G45)+IF(J48="x",'3 - Projects'!$G46)+IF(J49="x",'3 - Projects'!$G47)+IF(J50="x",'3 - Projects'!$G48)</f>
        <v>0</v>
      </c>
      <c r="K197" s="85">
        <f>IF(K46="x",'3 - Projects'!$G44,0)+IF(K47="x",'3 - Projects'!$G45)+IF(K48="x",'3 - Projects'!$G46)+IF(K49="x",'3 - Projects'!$G47)+IF(K50="x",'3 - Projects'!$G48)</f>
        <v>0</v>
      </c>
      <c r="L197" s="85">
        <f>IF(L46="x",'3 - Projects'!$G44,0)+IF(L47="x",'3 - Projects'!$G45)+IF(L48="x",'3 - Projects'!$G46)+IF(L49="x",'3 - Projects'!$G47)+IF(L50="x",'3 - Projects'!$G48)</f>
        <v>0</v>
      </c>
      <c r="M197" s="85">
        <f>IF(M46="x",'3 - Projects'!$G44,0)+IF(M47="x",'3 - Projects'!$G45)+IF(M48="x",'3 - Projects'!$G46)+IF(M49="x",'3 - Projects'!$G47)+IF(M50="x",'3 - Projects'!$G48)</f>
        <v>0</v>
      </c>
      <c r="N197" s="85">
        <f>IF(N46="x",'3 - Projects'!$G44,0)+IF(N47="x",'3 - Projects'!$G45)+IF(N48="x",'3 - Projects'!$G46)+IF(N49="x",'3 - Projects'!$G47)+IF(N50="x",'3 - Projects'!$G48)</f>
        <v>0</v>
      </c>
      <c r="O197" s="85">
        <f>IF(O46="x",'3 - Projects'!$G44,0)+IF(O47="x",'3 - Projects'!$G45)+IF(O48="x",'3 - Projects'!$G46)+IF(O49="x",'3 - Projects'!$G47)+IF(O50="x",'3 - Projects'!$G48)</f>
        <v>0</v>
      </c>
      <c r="P197" s="85">
        <f>IF(P46="x",'3 - Projects'!$G44,0)+IF(P47="x",'3 - Projects'!$G45)+IF(P48="x",'3 - Projects'!$G46)+IF(P49="x",'3 - Projects'!$G47)+IF(P50="x",'3 - Projects'!$G48)</f>
        <v>0</v>
      </c>
      <c r="Q197" s="85">
        <f>IF(Q46="x",'3 - Projects'!$G44,0)+IF(Q47="x",'3 - Projects'!$G45)+IF(Q48="x",'3 - Projects'!$G46)+IF(Q49="x",'3 - Projects'!$G47)+IF(Q50="x",'3 - Projects'!$G48)</f>
        <v>0</v>
      </c>
      <c r="R197" s="85">
        <f>IF(R46="x",'3 - Projects'!$G44,0)+IF(R47="x",'3 - Projects'!$G45)+IF(R48="x",'3 - Projects'!$G46)+IF(R49="x",'3 - Projects'!$G47)+IF(R50="x",'3 - Projects'!$G48)</f>
        <v>0</v>
      </c>
      <c r="S197" s="85">
        <f>IF(S46="x",'3 - Projects'!$G44,0)+IF(S47="x",'3 - Projects'!$G45)+IF(S48="x",'3 - Projects'!$G46)+IF(S49="x",'3 - Projects'!$G47)+IF(S50="x",'3 - Projects'!$G48)</f>
        <v>0</v>
      </c>
      <c r="T197" s="85">
        <f>IF(T46="x",'3 - Projects'!$G44,0)+IF(T47="x",'3 - Projects'!$G45)+IF(T48="x",'3 - Projects'!$G46)+IF(T49="x",'3 - Projects'!$G47)+IF(T50="x",'3 - Projects'!$G48)</f>
        <v>0</v>
      </c>
      <c r="U197" s="85">
        <f>IF(U46="x",'3 - Projects'!$G44,0)+IF(U47="x",'3 - Projects'!$G45)+IF(U48="x",'3 - Projects'!$G46)+IF(U49="x",'3 - Projects'!$G47)+IF(U50="x",'3 - Projects'!$G48)</f>
        <v>0</v>
      </c>
      <c r="V197" s="85">
        <f>IF(V46="x",'3 - Projects'!$G44,0)+IF(V47="x",'3 - Projects'!$G45)+IF(V48="x",'3 - Projects'!$G46)+IF(V49="x",'3 - Projects'!$G47)+IF(V50="x",'3 - Projects'!$G48)</f>
        <v>0</v>
      </c>
      <c r="W197" s="85">
        <f>IF(W46="x",'3 - Projects'!$G44,0)+IF(W47="x",'3 - Projects'!$G45)+IF(W48="x",'3 - Projects'!$G46)+IF(W49="x",'3 - Projects'!$G47)+IF(W50="x",'3 - Projects'!$G48)</f>
        <v>0</v>
      </c>
      <c r="X197" s="85">
        <f>IF(X46="x",'3 - Projects'!$G44,0)+IF(X47="x",'3 - Projects'!$G45)+IF(X48="x",'3 - Projects'!$G46)+IF(X49="x",'3 - Projects'!$G47)+IF(X50="x",'3 - Projects'!$G48)</f>
        <v>0</v>
      </c>
      <c r="Y197" s="85">
        <f>IF(Y46="x",'3 - Projects'!$G44,0)+IF(Y47="x",'3 - Projects'!$G45)+IF(Y48="x",'3 - Projects'!$G46)+IF(Y49="x",'3 - Projects'!$G47)+IF(Y50="x",'3 - Projects'!$G48)</f>
        <v>0</v>
      </c>
      <c r="Z197" s="85">
        <f>IF(Z46="x",'3 - Projects'!$G44,0)+IF(Z47="x",'3 - Projects'!$G45)+IF(Z48="x",'3 - Projects'!$G46)+IF(Z49="x",'3 - Projects'!$G47)+IF(Z50="x",'3 - Projects'!$G48)</f>
        <v>0</v>
      </c>
      <c r="AA197" s="85">
        <f>IF(AA46="x",'3 - Projects'!$G44,0)+IF(AA47="x",'3 - Projects'!$G45)+IF(AA48="x",'3 - Projects'!$G46)+IF(AA49="x",'3 - Projects'!$G47)+IF(AA50="x",'3 - Projects'!$G48)</f>
        <v>0</v>
      </c>
      <c r="AB197" s="85">
        <f>IF(AB46="x",'3 - Projects'!$G44,0)+IF(AB47="x",'3 - Projects'!$G45)+IF(AB48="x",'3 - Projects'!$G46)+IF(AB49="x",'3 - Projects'!$G47)+IF(AB50="x",'3 - Projects'!$G48)</f>
        <v>0</v>
      </c>
      <c r="AC197" s="85">
        <f>IF(AC46="x",'3 - Projects'!$G44,0)+IF(AC47="x",'3 - Projects'!$G45)+IF(AC48="x",'3 - Projects'!$G46)+IF(AC49="x",'3 - Projects'!$G47)+IF(AC50="x",'3 - Projects'!$G48)</f>
        <v>0</v>
      </c>
      <c r="AD197" s="85">
        <f>IF(AD46="x",'3 - Projects'!$G44,0)+IF(AD47="x",'3 - Projects'!$G45)+IF(AD48="x",'3 - Projects'!$G46)+IF(AD49="x",'3 - Projects'!$G47)+IF(AD50="x",'3 - Projects'!$G48)</f>
        <v>0</v>
      </c>
      <c r="AE197" s="85">
        <f>IF(AE46="x",'3 - Projects'!$G44,0)+IF(AE47="x",'3 - Projects'!$G45)+IF(AE48="x",'3 - Projects'!$G46)+IF(AE49="x",'3 - Projects'!$G47)+IF(AE50="x",'3 - Projects'!$G48)</f>
        <v>0</v>
      </c>
      <c r="AF197" s="85">
        <f>IF(AF46="x",'3 - Projects'!$G44,0)+IF(AF47="x",'3 - Projects'!$G45)+IF(AF48="x",'3 - Projects'!$G46)+IF(AF49="x",'3 - Projects'!$G47)+IF(AF50="x",'3 - Projects'!$G48)</f>
        <v>0</v>
      </c>
      <c r="AG197" s="85">
        <f>IF(AG46="x",'3 - Projects'!$G44,0)+IF(AG47="x",'3 - Projects'!$G45)+IF(AG48="x",'3 - Projects'!$G46)+IF(AG49="x",'3 - Projects'!$G47)+IF(AG50="x",'3 - Projects'!$G48)</f>
        <v>0</v>
      </c>
      <c r="AH197" s="85">
        <f>IF(AH46="x",'3 - Projects'!$G44,0)+IF(AH47="x",'3 - Projects'!$G45)+IF(AH48="x",'3 - Projects'!$G46)+IF(AH49="x",'3 - Projects'!$G47)+IF(AH50="x",'3 - Projects'!$G48)</f>
        <v>0</v>
      </c>
      <c r="AI197" s="85">
        <f>IF(AI46="x",'3 - Projects'!$G44,0)+IF(AI47="x",'3 - Projects'!$G45)+IF(AI48="x",'3 - Projects'!$G46)+IF(AI49="x",'3 - Projects'!$G47)+IF(AI50="x",'3 - Projects'!$G48)</f>
        <v>0</v>
      </c>
      <c r="AJ197" s="85">
        <f>IF(AJ46="x",'3 - Projects'!$G44,0)+IF(AJ47="x",'3 - Projects'!$G45)+IF(AJ48="x",'3 - Projects'!$G46)+IF(AJ49="x",'3 - Projects'!$G47)+IF(AJ50="x",'3 - Projects'!$G48)</f>
        <v>0</v>
      </c>
      <c r="AK197" s="85">
        <f>IF(AK46="x",'3 - Projects'!$G44,0)+IF(AK47="x",'3 - Projects'!$G45)+IF(AK48="x",'3 - Projects'!$G46)+IF(AK49="x",'3 - Projects'!$G47)+IF(AK50="x",'3 - Projects'!$G48)</f>
        <v>0</v>
      </c>
      <c r="AL197" s="85">
        <f>IF(AL46="x",'3 - Projects'!$G44,0)+IF(AL47="x",'3 - Projects'!$G45)+IF(AL48="x",'3 - Projects'!$G46)+IF(AL49="x",'3 - Projects'!$G47)+IF(AL50="x",'3 - Projects'!$G48)</f>
        <v>0</v>
      </c>
      <c r="AM197" s="85">
        <f>IF(AM46="x",'3 - Projects'!$G44,0)+IF(AM47="x",'3 - Projects'!$G45)+IF(AM48="x",'3 - Projects'!$G46)+IF(AM49="x",'3 - Projects'!$G47)+IF(AM50="x",'3 - Projects'!$G48)</f>
        <v>0</v>
      </c>
      <c r="AN197" s="85">
        <f>IF(AN46="x",'3 - Projects'!$G44,0)+IF(AN47="x",'3 - Projects'!$G45)+IF(AN48="x",'3 - Projects'!$G46)+IF(AN49="x",'3 - Projects'!$G47)+IF(AN50="x",'3 - Projects'!$G48)</f>
        <v>0</v>
      </c>
      <c r="AO197" s="85">
        <f>IF(AO46="x",'3 - Projects'!$G44,0)+IF(AO47="x",'3 - Projects'!$G45)+IF(AO48="x",'3 - Projects'!$G46)+IF(AO49="x",'3 - Projects'!$G47)+IF(AO50="x",'3 - Projects'!$G48)</f>
        <v>0</v>
      </c>
      <c r="AP197" s="85">
        <f>IF(AP46="x",'3 - Projects'!$G44,0)+IF(AP47="x",'3 - Projects'!$G45)+IF(AP48="x",'3 - Projects'!$G46)+IF(AP49="x",'3 - Projects'!$G47)+IF(AP50="x",'3 - Projects'!$G48)</f>
        <v>0</v>
      </c>
      <c r="AQ197" s="85">
        <f>IF(AQ46="x",'3 - Projects'!$G44,0)+IF(AQ47="x",'3 - Projects'!$G45)+IF(AQ48="x",'3 - Projects'!$G46)+IF(AQ49="x",'3 - Projects'!$G47)+IF(AQ50="x",'3 - Projects'!$G48)</f>
        <v>0</v>
      </c>
      <c r="AR197" s="85">
        <f>IF(AR46="x",'3 - Projects'!$G44,0)+IF(AR47="x",'3 - Projects'!$G45)+IF(AR48="x",'3 - Projects'!$G46)+IF(AR49="x",'3 - Projects'!$G47)+IF(AR50="x",'3 - Projects'!$G48)</f>
        <v>0</v>
      </c>
      <c r="AS197" s="85">
        <f>IF(AS46="x",'3 - Projects'!$G44,0)+IF(AS47="x",'3 - Projects'!$G45)+IF(AS48="x",'3 - Projects'!$G46)+IF(AS49="x",'3 - Projects'!$G47)+IF(AS50="x",'3 - Projects'!$G48)</f>
        <v>0</v>
      </c>
      <c r="AT197" s="85">
        <f>IF(AT46="x",'3 - Projects'!$G44,0)+IF(AT47="x",'3 - Projects'!$G45)+IF(AT48="x",'3 - Projects'!$G46)+IF(AT49="x",'3 - Projects'!$G47)+IF(AT50="x",'3 - Projects'!$G48)</f>
        <v>0</v>
      </c>
      <c r="AU197" s="85">
        <f>IF(AU46="x",'3 - Projects'!$G44,0)+IF(AU47="x",'3 - Projects'!$G45)+IF(AU48="x",'3 - Projects'!$G46)+IF(AU49="x",'3 - Projects'!$G47)+IF(AU50="x",'3 - Projects'!$G48)</f>
        <v>0</v>
      </c>
      <c r="AV197" s="85">
        <f>IF(AV46="x",'3 - Projects'!$G44,0)+IF(AV47="x",'3 - Projects'!$G45)+IF(AV48="x",'3 - Projects'!$G46)+IF(AV49="x",'3 - Projects'!$G47)+IF(AV50="x",'3 - Projects'!$G48)</f>
        <v>0</v>
      </c>
      <c r="AW197" s="85">
        <f>IF(AW46="x",'3 - Projects'!$G44,0)+IF(AW47="x",'3 - Projects'!$G45)+IF(AW48="x",'3 - Projects'!$G46)+IF(AW49="x",'3 - Projects'!$G47)+IF(AW50="x",'3 - Projects'!$G48)</f>
        <v>0</v>
      </c>
      <c r="AX197" s="85">
        <f>IF(AX46="x",'3 - Projects'!$G44,0)+IF(AX47="x",'3 - Projects'!$G45)+IF(AX48="x",'3 - Projects'!$G46)+IF(AX49="x",'3 - Projects'!$G47)+IF(AX50="x",'3 - Projects'!$G48)</f>
        <v>0</v>
      </c>
      <c r="AY197" s="85">
        <f>IF(AY46="x",'3 - Projects'!$G44,0)+IF(AY47="x",'3 - Projects'!$G45)+IF(AY48="x",'3 - Projects'!$G46)+IF(AY49="x",'3 - Projects'!$G47)+IF(AY50="x",'3 - Projects'!$G48)</f>
        <v>0</v>
      </c>
      <c r="AZ197" s="85">
        <f>IF(AZ46="x",'3 - Projects'!$G44,0)+IF(AZ47="x",'3 - Projects'!$G45)+IF(AZ48="x",'3 - Projects'!$G46)+IF(AZ49="x",'3 - Projects'!$G47)+IF(AZ50="x",'3 - Projects'!$G48)</f>
        <v>0</v>
      </c>
      <c r="BA197" s="85">
        <f>IF(BA46="x",'3 - Projects'!$G44,0)+IF(BA47="x",'3 - Projects'!$G45)+IF(BA48="x",'3 - Projects'!$G46)+IF(BA49="x",'3 - Projects'!$G47)+IF(BA50="x",'3 - Projects'!$G48)</f>
        <v>0</v>
      </c>
      <c r="BB197" s="85">
        <f>IF(BB46="x",'3 - Projects'!$G44,0)+IF(BB47="x",'3 - Projects'!$G45)+IF(BB48="x",'3 - Projects'!$G46)+IF(BB49="x",'3 - Projects'!$G47)+IF(BB50="x",'3 - Projects'!$G48)</f>
        <v>0</v>
      </c>
      <c r="BC197" s="85">
        <f>IF(BC46="x",'3 - Projects'!$G44,0)+IF(BC47="x",'3 - Projects'!$G45)+IF(BC48="x",'3 - Projects'!$G46)+IF(BC49="x",'3 - Projects'!$G47)+IF(BC50="x",'3 - Projects'!$G48)</f>
        <v>0</v>
      </c>
      <c r="BD197" s="85">
        <f>IF(BD46="x",'3 - Projects'!$G44,0)+IF(BD47="x",'3 - Projects'!$G45)+IF(BD48="x",'3 - Projects'!$G46)+IF(BD49="x",'3 - Projects'!$G47)+IF(BD50="x",'3 - Projects'!$G48)</f>
        <v>0</v>
      </c>
      <c r="BE197" s="85">
        <f>IF(BE46="x",'3 - Projects'!$G44,0)+IF(BE47="x",'3 - Projects'!$G45)+IF(BE48="x",'3 - Projects'!$G46)+IF(BE49="x",'3 - Projects'!$G47)+IF(BE50="x",'3 - Projects'!$G48)</f>
        <v>0</v>
      </c>
      <c r="BF197" s="85">
        <f>IF(BF46="x",'3 - Projects'!$G44,0)+IF(BF47="x",'3 - Projects'!$G45)+IF(BF48="x",'3 - Projects'!$G46)+IF(BF49="x",'3 - Projects'!$G47)+IF(BF50="x",'3 - Projects'!$G48)</f>
        <v>0</v>
      </c>
      <c r="BG197" s="85">
        <f>IF(BG46="x",'3 - Projects'!$G44,0)+IF(BG47="x",'3 - Projects'!$G45)+IF(BG48="x",'3 - Projects'!$G46)+IF(BG49="x",'3 - Projects'!$G47)+IF(BG50="x",'3 - Projects'!$G48)</f>
        <v>0</v>
      </c>
      <c r="BH197" s="86">
        <f>IF(BH46="x",'3 - Projects'!$G44,0)+IF(BH47="x",'3 - Projects'!$G45)+IF(BH48="x",'3 - Projects'!$G46)+IF(BH49="x",'3 - Projects'!$G47)+IF(BH50="x",'3 - Projects'!$G48)</f>
        <v>0</v>
      </c>
    </row>
    <row r="198" spans="1:60">
      <c r="A198" s="84"/>
      <c r="B198" s="85" t="str">
        <f>IF(Resource2_Name&lt;&gt;"",Resource2_Name&amp;"(s)","")</f>
        <v/>
      </c>
      <c r="C198" s="85"/>
      <c r="D198" s="85"/>
      <c r="E198" s="85"/>
      <c r="F198" s="85"/>
      <c r="G198" s="85"/>
      <c r="H198" s="85"/>
      <c r="I198" s="84">
        <f>IF(I46="x",'3 - Projects'!$H44,0)+IF(I47="x",'3 - Projects'!$H45)+IF(I48="x",'3 - Projects'!$H46)+IF(I49="x",'3 - Projects'!$H47)+IF(I50="x",'3 - Projects'!$H48)</f>
        <v>0</v>
      </c>
      <c r="J198" s="85">
        <f>IF(J46="x",'3 - Projects'!$H44,0)+IF(J47="x",'3 - Projects'!$H45)+IF(J48="x",'3 - Projects'!$H46)+IF(J49="x",'3 - Projects'!$H47)+IF(J50="x",'3 - Projects'!$H48)</f>
        <v>0</v>
      </c>
      <c r="K198" s="85">
        <f>IF(K46="x",'3 - Projects'!$H44,0)+IF(K47="x",'3 - Projects'!$H45)+IF(K48="x",'3 - Projects'!$H46)+IF(K49="x",'3 - Projects'!$H47)+IF(K50="x",'3 - Projects'!$H48)</f>
        <v>0</v>
      </c>
      <c r="L198" s="85">
        <f>IF(L46="x",'3 - Projects'!$H44,0)+IF(L47="x",'3 - Projects'!$H45)+IF(L48="x",'3 - Projects'!$H46)+IF(L49="x",'3 - Projects'!$H47)+IF(L50="x",'3 - Projects'!$H48)</f>
        <v>0</v>
      </c>
      <c r="M198" s="85">
        <f>IF(M46="x",'3 - Projects'!$H44,0)+IF(M47="x",'3 - Projects'!$H45)+IF(M48="x",'3 - Projects'!$H46)+IF(M49="x",'3 - Projects'!$H47)+IF(M50="x",'3 - Projects'!$H48)</f>
        <v>0</v>
      </c>
      <c r="N198" s="85">
        <f>IF(N46="x",'3 - Projects'!$H44,0)+IF(N47="x",'3 - Projects'!$H45)+IF(N48="x",'3 - Projects'!$H46)+IF(N49="x",'3 - Projects'!$H47)+IF(N50="x",'3 - Projects'!$H48)</f>
        <v>0</v>
      </c>
      <c r="O198" s="85">
        <f>IF(O46="x",'3 - Projects'!$H44,0)+IF(O47="x",'3 - Projects'!$H45)+IF(O48="x",'3 - Projects'!$H46)+IF(O49="x",'3 - Projects'!$H47)+IF(O50="x",'3 - Projects'!$H48)</f>
        <v>0</v>
      </c>
      <c r="P198" s="85">
        <f>IF(P46="x",'3 - Projects'!$H44,0)+IF(P47="x",'3 - Projects'!$H45)+IF(P48="x",'3 - Projects'!$H46)+IF(P49="x",'3 - Projects'!$H47)+IF(P50="x",'3 - Projects'!$H48)</f>
        <v>0</v>
      </c>
      <c r="Q198" s="85">
        <f>IF(Q46="x",'3 - Projects'!$H44,0)+IF(Q47="x",'3 - Projects'!$H45)+IF(Q48="x",'3 - Projects'!$H46)+IF(Q49="x",'3 - Projects'!$H47)+IF(Q50="x",'3 - Projects'!$H48)</f>
        <v>0</v>
      </c>
      <c r="R198" s="85">
        <f>IF(R46="x",'3 - Projects'!$H44,0)+IF(R47="x",'3 - Projects'!$H45)+IF(R48="x",'3 - Projects'!$H46)+IF(R49="x",'3 - Projects'!$H47)+IF(R50="x",'3 - Projects'!$H48)</f>
        <v>0</v>
      </c>
      <c r="S198" s="85">
        <f>IF(S46="x",'3 - Projects'!$H44,0)+IF(S47="x",'3 - Projects'!$H45)+IF(S48="x",'3 - Projects'!$H46)+IF(S49="x",'3 - Projects'!$H47)+IF(S50="x",'3 - Projects'!$H48)</f>
        <v>0</v>
      </c>
      <c r="T198" s="85">
        <f>IF(T46="x",'3 - Projects'!$H44,0)+IF(T47="x",'3 - Projects'!$H45)+IF(T48="x",'3 - Projects'!$H46)+IF(T49="x",'3 - Projects'!$H47)+IF(T50="x",'3 - Projects'!$H48)</f>
        <v>0</v>
      </c>
      <c r="U198" s="85">
        <f>IF(U46="x",'3 - Projects'!$H44,0)+IF(U47="x",'3 - Projects'!$H45)+IF(U48="x",'3 - Projects'!$H46)+IF(U49="x",'3 - Projects'!$H47)+IF(U50="x",'3 - Projects'!$H48)</f>
        <v>0</v>
      </c>
      <c r="V198" s="85">
        <f>IF(V46="x",'3 - Projects'!$H44,0)+IF(V47="x",'3 - Projects'!$H45)+IF(V48="x",'3 - Projects'!$H46)+IF(V49="x",'3 - Projects'!$H47)+IF(V50="x",'3 - Projects'!$H48)</f>
        <v>0</v>
      </c>
      <c r="W198" s="85">
        <f>IF(W46="x",'3 - Projects'!$H44,0)+IF(W47="x",'3 - Projects'!$H45)+IF(W48="x",'3 - Projects'!$H46)+IF(W49="x",'3 - Projects'!$H47)+IF(W50="x",'3 - Projects'!$H48)</f>
        <v>0</v>
      </c>
      <c r="X198" s="85">
        <f>IF(X46="x",'3 - Projects'!$H44,0)+IF(X47="x",'3 - Projects'!$H45)+IF(X48="x",'3 - Projects'!$H46)+IF(X49="x",'3 - Projects'!$H47)+IF(X50="x",'3 - Projects'!$H48)</f>
        <v>0</v>
      </c>
      <c r="Y198" s="85">
        <f>IF(Y46="x",'3 - Projects'!$H44,0)+IF(Y47="x",'3 - Projects'!$H45)+IF(Y48="x",'3 - Projects'!$H46)+IF(Y49="x",'3 - Projects'!$H47)+IF(Y50="x",'3 - Projects'!$H48)</f>
        <v>0</v>
      </c>
      <c r="Z198" s="85">
        <f>IF(Z46="x",'3 - Projects'!$H44,0)+IF(Z47="x",'3 - Projects'!$H45)+IF(Z48="x",'3 - Projects'!$H46)+IF(Z49="x",'3 - Projects'!$H47)+IF(Z50="x",'3 - Projects'!$H48)</f>
        <v>0</v>
      </c>
      <c r="AA198" s="85">
        <f>IF(AA46="x",'3 - Projects'!$H44,0)+IF(AA47="x",'3 - Projects'!$H45)+IF(AA48="x",'3 - Projects'!$H46)+IF(AA49="x",'3 - Projects'!$H47)+IF(AA50="x",'3 - Projects'!$H48)</f>
        <v>0</v>
      </c>
      <c r="AB198" s="85">
        <f>IF(AB46="x",'3 - Projects'!$H44,0)+IF(AB47="x",'3 - Projects'!$H45)+IF(AB48="x",'3 - Projects'!$H46)+IF(AB49="x",'3 - Projects'!$H47)+IF(AB50="x",'3 - Projects'!$H48)</f>
        <v>0</v>
      </c>
      <c r="AC198" s="85">
        <f>IF(AC46="x",'3 - Projects'!$H44,0)+IF(AC47="x",'3 - Projects'!$H45)+IF(AC48="x",'3 - Projects'!$H46)+IF(AC49="x",'3 - Projects'!$H47)+IF(AC50="x",'3 - Projects'!$H48)</f>
        <v>0</v>
      </c>
      <c r="AD198" s="85">
        <f>IF(AD46="x",'3 - Projects'!$H44,0)+IF(AD47="x",'3 - Projects'!$H45)+IF(AD48="x",'3 - Projects'!$H46)+IF(AD49="x",'3 - Projects'!$H47)+IF(AD50="x",'3 - Projects'!$H48)</f>
        <v>0</v>
      </c>
      <c r="AE198" s="85">
        <f>IF(AE46="x",'3 - Projects'!$H44,0)+IF(AE47="x",'3 - Projects'!$H45)+IF(AE48="x",'3 - Projects'!$H46)+IF(AE49="x",'3 - Projects'!$H47)+IF(AE50="x",'3 - Projects'!$H48)</f>
        <v>0</v>
      </c>
      <c r="AF198" s="85">
        <f>IF(AF46="x",'3 - Projects'!$H44,0)+IF(AF47="x",'3 - Projects'!$H45)+IF(AF48="x",'3 - Projects'!$H46)+IF(AF49="x",'3 - Projects'!$H47)+IF(AF50="x",'3 - Projects'!$H48)</f>
        <v>0</v>
      </c>
      <c r="AG198" s="85">
        <f>IF(AG46="x",'3 - Projects'!$H44,0)+IF(AG47="x",'3 - Projects'!$H45)+IF(AG48="x",'3 - Projects'!$H46)+IF(AG49="x",'3 - Projects'!$H47)+IF(AG50="x",'3 - Projects'!$H48)</f>
        <v>0</v>
      </c>
      <c r="AH198" s="85">
        <f>IF(AH46="x",'3 - Projects'!$H44,0)+IF(AH47="x",'3 - Projects'!$H45)+IF(AH48="x",'3 - Projects'!$H46)+IF(AH49="x",'3 - Projects'!$H47)+IF(AH50="x",'3 - Projects'!$H48)</f>
        <v>0</v>
      </c>
      <c r="AI198" s="85">
        <f>IF(AI46="x",'3 - Projects'!$H44,0)+IF(AI47="x",'3 - Projects'!$H45)+IF(AI48="x",'3 - Projects'!$H46)+IF(AI49="x",'3 - Projects'!$H47)+IF(AI50="x",'3 - Projects'!$H48)</f>
        <v>0</v>
      </c>
      <c r="AJ198" s="85">
        <f>IF(AJ46="x",'3 - Projects'!$H44,0)+IF(AJ47="x",'3 - Projects'!$H45)+IF(AJ48="x",'3 - Projects'!$H46)+IF(AJ49="x",'3 - Projects'!$H47)+IF(AJ50="x",'3 - Projects'!$H48)</f>
        <v>0</v>
      </c>
      <c r="AK198" s="85">
        <f>IF(AK46="x",'3 - Projects'!$H44,0)+IF(AK47="x",'3 - Projects'!$H45)+IF(AK48="x",'3 - Projects'!$H46)+IF(AK49="x",'3 - Projects'!$H47)+IF(AK50="x",'3 - Projects'!$H48)</f>
        <v>0</v>
      </c>
      <c r="AL198" s="85">
        <f>IF(AL46="x",'3 - Projects'!$H44,0)+IF(AL47="x",'3 - Projects'!$H45)+IF(AL48="x",'3 - Projects'!$H46)+IF(AL49="x",'3 - Projects'!$H47)+IF(AL50="x",'3 - Projects'!$H48)</f>
        <v>0</v>
      </c>
      <c r="AM198" s="85">
        <f>IF(AM46="x",'3 - Projects'!$H44,0)+IF(AM47="x",'3 - Projects'!$H45)+IF(AM48="x",'3 - Projects'!$H46)+IF(AM49="x",'3 - Projects'!$H47)+IF(AM50="x",'3 - Projects'!$H48)</f>
        <v>0</v>
      </c>
      <c r="AN198" s="85">
        <f>IF(AN46="x",'3 - Projects'!$H44,0)+IF(AN47="x",'3 - Projects'!$H45)+IF(AN48="x",'3 - Projects'!$H46)+IF(AN49="x",'3 - Projects'!$H47)+IF(AN50="x",'3 - Projects'!$H48)</f>
        <v>0</v>
      </c>
      <c r="AO198" s="85">
        <f>IF(AO46="x",'3 - Projects'!$H44,0)+IF(AO47="x",'3 - Projects'!$H45)+IF(AO48="x",'3 - Projects'!$H46)+IF(AO49="x",'3 - Projects'!$H47)+IF(AO50="x",'3 - Projects'!$H48)</f>
        <v>0</v>
      </c>
      <c r="AP198" s="85">
        <f>IF(AP46="x",'3 - Projects'!$H44,0)+IF(AP47="x",'3 - Projects'!$H45)+IF(AP48="x",'3 - Projects'!$H46)+IF(AP49="x",'3 - Projects'!$H47)+IF(AP50="x",'3 - Projects'!$H48)</f>
        <v>0</v>
      </c>
      <c r="AQ198" s="85">
        <f>IF(AQ46="x",'3 - Projects'!$H44,0)+IF(AQ47="x",'3 - Projects'!$H45)+IF(AQ48="x",'3 - Projects'!$H46)+IF(AQ49="x",'3 - Projects'!$H47)+IF(AQ50="x",'3 - Projects'!$H48)</f>
        <v>0</v>
      </c>
      <c r="AR198" s="85">
        <f>IF(AR46="x",'3 - Projects'!$H44,0)+IF(AR47="x",'3 - Projects'!$H45)+IF(AR48="x",'3 - Projects'!$H46)+IF(AR49="x",'3 - Projects'!$H47)+IF(AR50="x",'3 - Projects'!$H48)</f>
        <v>0</v>
      </c>
      <c r="AS198" s="85">
        <f>IF(AS46="x",'3 - Projects'!$H44,0)+IF(AS47="x",'3 - Projects'!$H45)+IF(AS48="x",'3 - Projects'!$H46)+IF(AS49="x",'3 - Projects'!$H47)+IF(AS50="x",'3 - Projects'!$H48)</f>
        <v>0</v>
      </c>
      <c r="AT198" s="85">
        <f>IF(AT46="x",'3 - Projects'!$H44,0)+IF(AT47="x",'3 - Projects'!$H45)+IF(AT48="x",'3 - Projects'!$H46)+IF(AT49="x",'3 - Projects'!$H47)+IF(AT50="x",'3 - Projects'!$H48)</f>
        <v>0</v>
      </c>
      <c r="AU198" s="85">
        <f>IF(AU46="x",'3 - Projects'!$H44,0)+IF(AU47="x",'3 - Projects'!$H45)+IF(AU48="x",'3 - Projects'!$H46)+IF(AU49="x",'3 - Projects'!$H47)+IF(AU50="x",'3 - Projects'!$H48)</f>
        <v>0</v>
      </c>
      <c r="AV198" s="85">
        <f>IF(AV46="x",'3 - Projects'!$H44,0)+IF(AV47="x",'3 - Projects'!$H45)+IF(AV48="x",'3 - Projects'!$H46)+IF(AV49="x",'3 - Projects'!$H47)+IF(AV50="x",'3 - Projects'!$H48)</f>
        <v>0</v>
      </c>
      <c r="AW198" s="85">
        <f>IF(AW46="x",'3 - Projects'!$H44,0)+IF(AW47="x",'3 - Projects'!$H45)+IF(AW48="x",'3 - Projects'!$H46)+IF(AW49="x",'3 - Projects'!$H47)+IF(AW50="x",'3 - Projects'!$H48)</f>
        <v>0</v>
      </c>
      <c r="AX198" s="85">
        <f>IF(AX46="x",'3 - Projects'!$H44,0)+IF(AX47="x",'3 - Projects'!$H45)+IF(AX48="x",'3 - Projects'!$H46)+IF(AX49="x",'3 - Projects'!$H47)+IF(AX50="x",'3 - Projects'!$H48)</f>
        <v>0</v>
      </c>
      <c r="AY198" s="85">
        <f>IF(AY46="x",'3 - Projects'!$H44,0)+IF(AY47="x",'3 - Projects'!$H45)+IF(AY48="x",'3 - Projects'!$H46)+IF(AY49="x",'3 - Projects'!$H47)+IF(AY50="x",'3 - Projects'!$H48)</f>
        <v>0</v>
      </c>
      <c r="AZ198" s="85">
        <f>IF(AZ46="x",'3 - Projects'!$H44,0)+IF(AZ47="x",'3 - Projects'!$H45)+IF(AZ48="x",'3 - Projects'!$H46)+IF(AZ49="x",'3 - Projects'!$H47)+IF(AZ50="x",'3 - Projects'!$H48)</f>
        <v>0</v>
      </c>
      <c r="BA198" s="85">
        <f>IF(BA46="x",'3 - Projects'!$H44,0)+IF(BA47="x",'3 - Projects'!$H45)+IF(BA48="x",'3 - Projects'!$H46)+IF(BA49="x",'3 - Projects'!$H47)+IF(BA50="x",'3 - Projects'!$H48)</f>
        <v>0</v>
      </c>
      <c r="BB198" s="85">
        <f>IF(BB46="x",'3 - Projects'!$H44,0)+IF(BB47="x",'3 - Projects'!$H45)+IF(BB48="x",'3 - Projects'!$H46)+IF(BB49="x",'3 - Projects'!$H47)+IF(BB50="x",'3 - Projects'!$H48)</f>
        <v>0</v>
      </c>
      <c r="BC198" s="85">
        <f>IF(BC46="x",'3 - Projects'!$H44,0)+IF(BC47="x",'3 - Projects'!$H45)+IF(BC48="x",'3 - Projects'!$H46)+IF(BC49="x",'3 - Projects'!$H47)+IF(BC50="x",'3 - Projects'!$H48)</f>
        <v>0</v>
      </c>
      <c r="BD198" s="85">
        <f>IF(BD46="x",'3 - Projects'!$H44,0)+IF(BD47="x",'3 - Projects'!$H45)+IF(BD48="x",'3 - Projects'!$H46)+IF(BD49="x",'3 - Projects'!$H47)+IF(BD50="x",'3 - Projects'!$H48)</f>
        <v>0</v>
      </c>
      <c r="BE198" s="85">
        <f>IF(BE46="x",'3 - Projects'!$H44,0)+IF(BE47="x",'3 - Projects'!$H45)+IF(BE48="x",'3 - Projects'!$H46)+IF(BE49="x",'3 - Projects'!$H47)+IF(BE50="x",'3 - Projects'!$H48)</f>
        <v>0</v>
      </c>
      <c r="BF198" s="85">
        <f>IF(BF46="x",'3 - Projects'!$H44,0)+IF(BF47="x",'3 - Projects'!$H45)+IF(BF48="x",'3 - Projects'!$H46)+IF(BF49="x",'3 - Projects'!$H47)+IF(BF50="x",'3 - Projects'!$H48)</f>
        <v>0</v>
      </c>
      <c r="BG198" s="85">
        <f>IF(BG46="x",'3 - Projects'!$H44,0)+IF(BG47="x",'3 - Projects'!$H45)+IF(BG48="x",'3 - Projects'!$H46)+IF(BG49="x",'3 - Projects'!$H47)+IF(BG50="x",'3 - Projects'!$H48)</f>
        <v>0</v>
      </c>
      <c r="BH198" s="86">
        <f>IF(BH46="x",'3 - Projects'!$H44,0)+IF(BH47="x",'3 - Projects'!$H45)+IF(BH48="x",'3 - Projects'!$H46)+IF(BH49="x",'3 - Projects'!$H47)+IF(BH50="x",'3 - Projects'!$H48)</f>
        <v>0</v>
      </c>
    </row>
    <row r="199" spans="1:60">
      <c r="A199" s="84"/>
      <c r="B199" s="85" t="str">
        <f>IF(Resource3_Name&lt;&gt;"",Resource3_Name&amp;"(s)","")</f>
        <v/>
      </c>
      <c r="C199" s="85"/>
      <c r="D199" s="85"/>
      <c r="E199" s="85"/>
      <c r="F199" s="85"/>
      <c r="G199" s="85"/>
      <c r="H199" s="85"/>
      <c r="I199" s="84">
        <f>IF(I46="x",'3 - Projects'!$I44,0)+IF(I47="x",'3 - Projects'!$I45)+IF(I48="x",'3 - Projects'!$I46)+IF(I49="x",'3 - Projects'!$I47)+IF(I50="x",'3 - Projects'!$I48)</f>
        <v>0</v>
      </c>
      <c r="J199" s="85">
        <f>IF(J46="x",'3 - Projects'!$I44,0)+IF(J47="x",'3 - Projects'!$I45)+IF(J48="x",'3 - Projects'!$I46)+IF(J49="x",'3 - Projects'!$I47)+IF(J50="x",'3 - Projects'!$I48)</f>
        <v>0</v>
      </c>
      <c r="K199" s="85">
        <f>IF(K46="x",'3 - Projects'!$I44,0)+IF(K47="x",'3 - Projects'!$I45)+IF(K48="x",'3 - Projects'!$I46)+IF(K49="x",'3 - Projects'!$I47)+IF(K50="x",'3 - Projects'!$I48)</f>
        <v>0</v>
      </c>
      <c r="L199" s="85">
        <f>IF(L46="x",'3 - Projects'!$I44,0)+IF(L47="x",'3 - Projects'!$I45)+IF(L48="x",'3 - Projects'!$I46)+IF(L49="x",'3 - Projects'!$I47)+IF(L50="x",'3 - Projects'!$I48)</f>
        <v>0</v>
      </c>
      <c r="M199" s="85">
        <f>IF(M46="x",'3 - Projects'!$I44,0)+IF(M47="x",'3 - Projects'!$I45)+IF(M48="x",'3 - Projects'!$I46)+IF(M49="x",'3 - Projects'!$I47)+IF(M50="x",'3 - Projects'!$I48)</f>
        <v>0</v>
      </c>
      <c r="N199" s="85">
        <f>IF(N46="x",'3 - Projects'!$I44,0)+IF(N47="x",'3 - Projects'!$I45)+IF(N48="x",'3 - Projects'!$I46)+IF(N49="x",'3 - Projects'!$I47)+IF(N50="x",'3 - Projects'!$I48)</f>
        <v>0</v>
      </c>
      <c r="O199" s="85">
        <f>IF(O46="x",'3 - Projects'!$I44,0)+IF(O47="x",'3 - Projects'!$I45)+IF(O48="x",'3 - Projects'!$I46)+IF(O49="x",'3 - Projects'!$I47)+IF(O50="x",'3 - Projects'!$I48)</f>
        <v>0</v>
      </c>
      <c r="P199" s="85">
        <f>IF(P46="x",'3 - Projects'!$I44,0)+IF(P47="x",'3 - Projects'!$I45)+IF(P48="x",'3 - Projects'!$I46)+IF(P49="x",'3 - Projects'!$I47)+IF(P50="x",'3 - Projects'!$I48)</f>
        <v>0</v>
      </c>
      <c r="Q199" s="85">
        <f>IF(Q46="x",'3 - Projects'!$I44,0)+IF(Q47="x",'3 - Projects'!$I45)+IF(Q48="x",'3 - Projects'!$I46)+IF(Q49="x",'3 - Projects'!$I47)+IF(Q50="x",'3 - Projects'!$I48)</f>
        <v>0</v>
      </c>
      <c r="R199" s="85">
        <f>IF(R46="x",'3 - Projects'!$I44,0)+IF(R47="x",'3 - Projects'!$I45)+IF(R48="x",'3 - Projects'!$I46)+IF(R49="x",'3 - Projects'!$I47)+IF(R50="x",'3 - Projects'!$I48)</f>
        <v>0</v>
      </c>
      <c r="S199" s="85">
        <f>IF(S46="x",'3 - Projects'!$I44,0)+IF(S47="x",'3 - Projects'!$I45)+IF(S48="x",'3 - Projects'!$I46)+IF(S49="x",'3 - Projects'!$I47)+IF(S50="x",'3 - Projects'!$I48)</f>
        <v>0</v>
      </c>
      <c r="T199" s="85">
        <f>IF(T46="x",'3 - Projects'!$I44,0)+IF(T47="x",'3 - Projects'!$I45)+IF(T48="x",'3 - Projects'!$I46)+IF(T49="x",'3 - Projects'!$I47)+IF(T50="x",'3 - Projects'!$I48)</f>
        <v>0</v>
      </c>
      <c r="U199" s="85">
        <f>IF(U46="x",'3 - Projects'!$I44,0)+IF(U47="x",'3 - Projects'!$I45)+IF(U48="x",'3 - Projects'!$I46)+IF(U49="x",'3 - Projects'!$I47)+IF(U50="x",'3 - Projects'!$I48)</f>
        <v>0</v>
      </c>
      <c r="V199" s="85">
        <f>IF(V46="x",'3 - Projects'!$I44,0)+IF(V47="x",'3 - Projects'!$I45)+IF(V48="x",'3 - Projects'!$I46)+IF(V49="x",'3 - Projects'!$I47)+IF(V50="x",'3 - Projects'!$I48)</f>
        <v>0</v>
      </c>
      <c r="W199" s="85">
        <f>IF(W46="x",'3 - Projects'!$I44,0)+IF(W47="x",'3 - Projects'!$I45)+IF(W48="x",'3 - Projects'!$I46)+IF(W49="x",'3 - Projects'!$I47)+IF(W50="x",'3 - Projects'!$I48)</f>
        <v>0</v>
      </c>
      <c r="X199" s="85">
        <f>IF(X46="x",'3 - Projects'!$I44,0)+IF(X47="x",'3 - Projects'!$I45)+IF(X48="x",'3 - Projects'!$I46)+IF(X49="x",'3 - Projects'!$I47)+IF(X50="x",'3 - Projects'!$I48)</f>
        <v>0</v>
      </c>
      <c r="Y199" s="85">
        <f>IF(Y46="x",'3 - Projects'!$I44,0)+IF(Y47="x",'3 - Projects'!$I45)+IF(Y48="x",'3 - Projects'!$I46)+IF(Y49="x",'3 - Projects'!$I47)+IF(Y50="x",'3 - Projects'!$I48)</f>
        <v>0</v>
      </c>
      <c r="Z199" s="85">
        <f>IF(Z46="x",'3 - Projects'!$I44,0)+IF(Z47="x",'3 - Projects'!$I45)+IF(Z48="x",'3 - Projects'!$I46)+IF(Z49="x",'3 - Projects'!$I47)+IF(Z50="x",'3 - Projects'!$I48)</f>
        <v>0</v>
      </c>
      <c r="AA199" s="85">
        <f>IF(AA46="x",'3 - Projects'!$I44,0)+IF(AA47="x",'3 - Projects'!$I45)+IF(AA48="x",'3 - Projects'!$I46)+IF(AA49="x",'3 - Projects'!$I47)+IF(AA50="x",'3 - Projects'!$I48)</f>
        <v>0</v>
      </c>
      <c r="AB199" s="85">
        <f>IF(AB46="x",'3 - Projects'!$I44,0)+IF(AB47="x",'3 - Projects'!$I45)+IF(AB48="x",'3 - Projects'!$I46)+IF(AB49="x",'3 - Projects'!$I47)+IF(AB50="x",'3 - Projects'!$I48)</f>
        <v>0</v>
      </c>
      <c r="AC199" s="85">
        <f>IF(AC46="x",'3 - Projects'!$I44,0)+IF(AC47="x",'3 - Projects'!$I45)+IF(AC48="x",'3 - Projects'!$I46)+IF(AC49="x",'3 - Projects'!$I47)+IF(AC50="x",'3 - Projects'!$I48)</f>
        <v>0</v>
      </c>
      <c r="AD199" s="85">
        <f>IF(AD46="x",'3 - Projects'!$I44,0)+IF(AD47="x",'3 - Projects'!$I45)+IF(AD48="x",'3 - Projects'!$I46)+IF(AD49="x",'3 - Projects'!$I47)+IF(AD50="x",'3 - Projects'!$I48)</f>
        <v>0</v>
      </c>
      <c r="AE199" s="85">
        <f>IF(AE46="x",'3 - Projects'!$I44,0)+IF(AE47="x",'3 - Projects'!$I45)+IF(AE48="x",'3 - Projects'!$I46)+IF(AE49="x",'3 - Projects'!$I47)+IF(AE50="x",'3 - Projects'!$I48)</f>
        <v>0</v>
      </c>
      <c r="AF199" s="85">
        <f>IF(AF46="x",'3 - Projects'!$I44,0)+IF(AF47="x",'3 - Projects'!$I45)+IF(AF48="x",'3 - Projects'!$I46)+IF(AF49="x",'3 - Projects'!$I47)+IF(AF50="x",'3 - Projects'!$I48)</f>
        <v>0</v>
      </c>
      <c r="AG199" s="85">
        <f>IF(AG46="x",'3 - Projects'!$I44,0)+IF(AG47="x",'3 - Projects'!$I45)+IF(AG48="x",'3 - Projects'!$I46)+IF(AG49="x",'3 - Projects'!$I47)+IF(AG50="x",'3 - Projects'!$I48)</f>
        <v>0</v>
      </c>
      <c r="AH199" s="85">
        <f>IF(AH46="x",'3 - Projects'!$I44,0)+IF(AH47="x",'3 - Projects'!$I45)+IF(AH48="x",'3 - Projects'!$I46)+IF(AH49="x",'3 - Projects'!$I47)+IF(AH50="x",'3 - Projects'!$I48)</f>
        <v>0</v>
      </c>
      <c r="AI199" s="85">
        <f>IF(AI46="x",'3 - Projects'!$I44,0)+IF(AI47="x",'3 - Projects'!$I45)+IF(AI48="x",'3 - Projects'!$I46)+IF(AI49="x",'3 - Projects'!$I47)+IF(AI50="x",'3 - Projects'!$I48)</f>
        <v>0</v>
      </c>
      <c r="AJ199" s="85">
        <f>IF(AJ46="x",'3 - Projects'!$I44,0)+IF(AJ47="x",'3 - Projects'!$I45)+IF(AJ48="x",'3 - Projects'!$I46)+IF(AJ49="x",'3 - Projects'!$I47)+IF(AJ50="x",'3 - Projects'!$I48)</f>
        <v>0</v>
      </c>
      <c r="AK199" s="85">
        <f>IF(AK46="x",'3 - Projects'!$I44,0)+IF(AK47="x",'3 - Projects'!$I45)+IF(AK48="x",'3 - Projects'!$I46)+IF(AK49="x",'3 - Projects'!$I47)+IF(AK50="x",'3 - Projects'!$I48)</f>
        <v>0</v>
      </c>
      <c r="AL199" s="85">
        <f>IF(AL46="x",'3 - Projects'!$I44,0)+IF(AL47="x",'3 - Projects'!$I45)+IF(AL48="x",'3 - Projects'!$I46)+IF(AL49="x",'3 - Projects'!$I47)+IF(AL50="x",'3 - Projects'!$I48)</f>
        <v>0</v>
      </c>
      <c r="AM199" s="85">
        <f>IF(AM46="x",'3 - Projects'!$I44,0)+IF(AM47="x",'3 - Projects'!$I45)+IF(AM48="x",'3 - Projects'!$I46)+IF(AM49="x",'3 - Projects'!$I47)+IF(AM50="x",'3 - Projects'!$I48)</f>
        <v>0</v>
      </c>
      <c r="AN199" s="85">
        <f>IF(AN46="x",'3 - Projects'!$I44,0)+IF(AN47="x",'3 - Projects'!$I45)+IF(AN48="x",'3 - Projects'!$I46)+IF(AN49="x",'3 - Projects'!$I47)+IF(AN50="x",'3 - Projects'!$I48)</f>
        <v>0</v>
      </c>
      <c r="AO199" s="85">
        <f>IF(AO46="x",'3 - Projects'!$I44,0)+IF(AO47="x",'3 - Projects'!$I45)+IF(AO48="x",'3 - Projects'!$I46)+IF(AO49="x",'3 - Projects'!$I47)+IF(AO50="x",'3 - Projects'!$I48)</f>
        <v>0</v>
      </c>
      <c r="AP199" s="85">
        <f>IF(AP46="x",'3 - Projects'!$I44,0)+IF(AP47="x",'3 - Projects'!$I45)+IF(AP48="x",'3 - Projects'!$I46)+IF(AP49="x",'3 - Projects'!$I47)+IF(AP50="x",'3 - Projects'!$I48)</f>
        <v>0</v>
      </c>
      <c r="AQ199" s="85">
        <f>IF(AQ46="x",'3 - Projects'!$I44,0)+IF(AQ47="x",'3 - Projects'!$I45)+IF(AQ48="x",'3 - Projects'!$I46)+IF(AQ49="x",'3 - Projects'!$I47)+IF(AQ50="x",'3 - Projects'!$I48)</f>
        <v>0</v>
      </c>
      <c r="AR199" s="85">
        <f>IF(AR46="x",'3 - Projects'!$I44,0)+IF(AR47="x",'3 - Projects'!$I45)+IF(AR48="x",'3 - Projects'!$I46)+IF(AR49="x",'3 - Projects'!$I47)+IF(AR50="x",'3 - Projects'!$I48)</f>
        <v>0</v>
      </c>
      <c r="AS199" s="85">
        <f>IF(AS46="x",'3 - Projects'!$I44,0)+IF(AS47="x",'3 - Projects'!$I45)+IF(AS48="x",'3 - Projects'!$I46)+IF(AS49="x",'3 - Projects'!$I47)+IF(AS50="x",'3 - Projects'!$I48)</f>
        <v>0</v>
      </c>
      <c r="AT199" s="85">
        <f>IF(AT46="x",'3 - Projects'!$I44,0)+IF(AT47="x",'3 - Projects'!$I45)+IF(AT48="x",'3 - Projects'!$I46)+IF(AT49="x",'3 - Projects'!$I47)+IF(AT50="x",'3 - Projects'!$I48)</f>
        <v>0</v>
      </c>
      <c r="AU199" s="85">
        <f>IF(AU46="x",'3 - Projects'!$I44,0)+IF(AU47="x",'3 - Projects'!$I45)+IF(AU48="x",'3 - Projects'!$I46)+IF(AU49="x",'3 - Projects'!$I47)+IF(AU50="x",'3 - Projects'!$I48)</f>
        <v>0</v>
      </c>
      <c r="AV199" s="85">
        <f>IF(AV46="x",'3 - Projects'!$I44,0)+IF(AV47="x",'3 - Projects'!$I45)+IF(AV48="x",'3 - Projects'!$I46)+IF(AV49="x",'3 - Projects'!$I47)+IF(AV50="x",'3 - Projects'!$I48)</f>
        <v>0</v>
      </c>
      <c r="AW199" s="85">
        <f>IF(AW46="x",'3 - Projects'!$I44,0)+IF(AW47="x",'3 - Projects'!$I45)+IF(AW48="x",'3 - Projects'!$I46)+IF(AW49="x",'3 - Projects'!$I47)+IF(AW50="x",'3 - Projects'!$I48)</f>
        <v>0</v>
      </c>
      <c r="AX199" s="85">
        <f>IF(AX46="x",'3 - Projects'!$I44,0)+IF(AX47="x",'3 - Projects'!$I45)+IF(AX48="x",'3 - Projects'!$I46)+IF(AX49="x",'3 - Projects'!$I47)+IF(AX50="x",'3 - Projects'!$I48)</f>
        <v>0</v>
      </c>
      <c r="AY199" s="85">
        <f>IF(AY46="x",'3 - Projects'!$I44,0)+IF(AY47="x",'3 - Projects'!$I45)+IF(AY48="x",'3 - Projects'!$I46)+IF(AY49="x",'3 - Projects'!$I47)+IF(AY50="x",'3 - Projects'!$I48)</f>
        <v>0</v>
      </c>
      <c r="AZ199" s="85">
        <f>IF(AZ46="x",'3 - Projects'!$I44,0)+IF(AZ47="x",'3 - Projects'!$I45)+IF(AZ48="x",'3 - Projects'!$I46)+IF(AZ49="x",'3 - Projects'!$I47)+IF(AZ50="x",'3 - Projects'!$I48)</f>
        <v>0</v>
      </c>
      <c r="BA199" s="85">
        <f>IF(BA46="x",'3 - Projects'!$I44,0)+IF(BA47="x",'3 - Projects'!$I45)+IF(BA48="x",'3 - Projects'!$I46)+IF(BA49="x",'3 - Projects'!$I47)+IF(BA50="x",'3 - Projects'!$I48)</f>
        <v>0</v>
      </c>
      <c r="BB199" s="85">
        <f>IF(BB46="x",'3 - Projects'!$I44,0)+IF(BB47="x",'3 - Projects'!$I45)+IF(BB48="x",'3 - Projects'!$I46)+IF(BB49="x",'3 - Projects'!$I47)+IF(BB50="x",'3 - Projects'!$I48)</f>
        <v>0</v>
      </c>
      <c r="BC199" s="85">
        <f>IF(BC46="x",'3 - Projects'!$I44,0)+IF(BC47="x",'3 - Projects'!$I45)+IF(BC48="x",'3 - Projects'!$I46)+IF(BC49="x",'3 - Projects'!$I47)+IF(BC50="x",'3 - Projects'!$I48)</f>
        <v>0</v>
      </c>
      <c r="BD199" s="85">
        <f>IF(BD46="x",'3 - Projects'!$I44,0)+IF(BD47="x",'3 - Projects'!$I45)+IF(BD48="x",'3 - Projects'!$I46)+IF(BD49="x",'3 - Projects'!$I47)+IF(BD50="x",'3 - Projects'!$I48)</f>
        <v>0</v>
      </c>
      <c r="BE199" s="85">
        <f>IF(BE46="x",'3 - Projects'!$I44,0)+IF(BE47="x",'3 - Projects'!$I45)+IF(BE48="x",'3 - Projects'!$I46)+IF(BE49="x",'3 - Projects'!$I47)+IF(BE50="x",'3 - Projects'!$I48)</f>
        <v>0</v>
      </c>
      <c r="BF199" s="85">
        <f>IF(BF46="x",'3 - Projects'!$I44,0)+IF(BF47="x",'3 - Projects'!$I45)+IF(BF48="x",'3 - Projects'!$I46)+IF(BF49="x",'3 - Projects'!$I47)+IF(BF50="x",'3 - Projects'!$I48)</f>
        <v>0</v>
      </c>
      <c r="BG199" s="85">
        <f>IF(BG46="x",'3 - Projects'!$I44,0)+IF(BG47="x",'3 - Projects'!$I45)+IF(BG48="x",'3 - Projects'!$I46)+IF(BG49="x",'3 - Projects'!$I47)+IF(BG50="x",'3 - Projects'!$I48)</f>
        <v>0</v>
      </c>
      <c r="BH199" s="86">
        <f>IF(BH46="x",'3 - Projects'!$I44,0)+IF(BH47="x",'3 - Projects'!$I45)+IF(BH48="x",'3 - Projects'!$I46)+IF(BH49="x",'3 - Projects'!$I47)+IF(BH50="x",'3 - Projects'!$I48)</f>
        <v>0</v>
      </c>
    </row>
    <row r="200" spans="1:60">
      <c r="A200" s="84"/>
      <c r="B200" s="85" t="str">
        <f>IF(Resource4_Name&lt;&gt;"",Resource4_Name&amp;"(s)","")</f>
        <v/>
      </c>
      <c r="C200" s="85"/>
      <c r="D200" s="85"/>
      <c r="E200" s="85"/>
      <c r="F200" s="85"/>
      <c r="G200" s="85"/>
      <c r="H200" s="85"/>
      <c r="I200" s="84">
        <f>IF(I46="x",'3 - Projects'!$J44,0)+IF(I47="x",'3 - Projects'!$J45)+IF(I48="x",'3 - Projects'!$J46)+IF(I49="x",'3 - Projects'!$J47)+IF(I50="x",'3 - Projects'!$J48)</f>
        <v>0</v>
      </c>
      <c r="J200" s="85">
        <f>IF(J46="x",'3 - Projects'!$J44,0)+IF(J47="x",'3 - Projects'!$J45)+IF(J48="x",'3 - Projects'!$J46)+IF(J49="x",'3 - Projects'!$J47)+IF(J50="x",'3 - Projects'!$J48)</f>
        <v>0</v>
      </c>
      <c r="K200" s="85">
        <f>IF(K46="x",'3 - Projects'!$J44,0)+IF(K47="x",'3 - Projects'!$J45)+IF(K48="x",'3 - Projects'!$J46)+IF(K49="x",'3 - Projects'!$J47)+IF(K50="x",'3 - Projects'!$J48)</f>
        <v>0</v>
      </c>
      <c r="L200" s="85">
        <f>IF(L46="x",'3 - Projects'!$J44,0)+IF(L47="x",'3 - Projects'!$J45)+IF(L48="x",'3 - Projects'!$J46)+IF(L49="x",'3 - Projects'!$J47)+IF(L50="x",'3 - Projects'!$J48)</f>
        <v>0</v>
      </c>
      <c r="M200" s="85">
        <f>IF(M46="x",'3 - Projects'!$J44,0)+IF(M47="x",'3 - Projects'!$J45)+IF(M48="x",'3 - Projects'!$J46)+IF(M49="x",'3 - Projects'!$J47)+IF(M50="x",'3 - Projects'!$J48)</f>
        <v>0</v>
      </c>
      <c r="N200" s="85">
        <f>IF(N46="x",'3 - Projects'!$J44,0)+IF(N47="x",'3 - Projects'!$J45)+IF(N48="x",'3 - Projects'!$J46)+IF(N49="x",'3 - Projects'!$J47)+IF(N50="x",'3 - Projects'!$J48)</f>
        <v>0</v>
      </c>
      <c r="O200" s="85">
        <f>IF(O46="x",'3 - Projects'!$J44,0)+IF(O47="x",'3 - Projects'!$J45)+IF(O48="x",'3 - Projects'!$J46)+IF(O49="x",'3 - Projects'!$J47)+IF(O50="x",'3 - Projects'!$J48)</f>
        <v>0</v>
      </c>
      <c r="P200" s="85">
        <f>IF(P46="x",'3 - Projects'!$J44,0)+IF(P47="x",'3 - Projects'!$J45)+IF(P48="x",'3 - Projects'!$J46)+IF(P49="x",'3 - Projects'!$J47)+IF(P50="x",'3 - Projects'!$J48)</f>
        <v>0</v>
      </c>
      <c r="Q200" s="85">
        <f>IF(Q46="x",'3 - Projects'!$J44,0)+IF(Q47="x",'3 - Projects'!$J45)+IF(Q48="x",'3 - Projects'!$J46)+IF(Q49="x",'3 - Projects'!$J47)+IF(Q50="x",'3 - Projects'!$J48)</f>
        <v>0</v>
      </c>
      <c r="R200" s="85">
        <f>IF(R46="x",'3 - Projects'!$J44,0)+IF(R47="x",'3 - Projects'!$J45)+IF(R48="x",'3 - Projects'!$J46)+IF(R49="x",'3 - Projects'!$J47)+IF(R50="x",'3 - Projects'!$J48)</f>
        <v>0</v>
      </c>
      <c r="S200" s="85">
        <f>IF(S46="x",'3 - Projects'!$J44,0)+IF(S47="x",'3 - Projects'!$J45)+IF(S48="x",'3 - Projects'!$J46)+IF(S49="x",'3 - Projects'!$J47)+IF(S50="x",'3 - Projects'!$J48)</f>
        <v>0</v>
      </c>
      <c r="T200" s="85">
        <f>IF(T46="x",'3 - Projects'!$J44,0)+IF(T47="x",'3 - Projects'!$J45)+IF(T48="x",'3 - Projects'!$J46)+IF(T49="x",'3 - Projects'!$J47)+IF(T50="x",'3 - Projects'!$J48)</f>
        <v>0</v>
      </c>
      <c r="U200" s="85">
        <f>IF(U46="x",'3 - Projects'!$J44,0)+IF(U47="x",'3 - Projects'!$J45)+IF(U48="x",'3 - Projects'!$J46)+IF(U49="x",'3 - Projects'!$J47)+IF(U50="x",'3 - Projects'!$J48)</f>
        <v>0</v>
      </c>
      <c r="V200" s="85">
        <f>IF(V46="x",'3 - Projects'!$J44,0)+IF(V47="x",'3 - Projects'!$J45)+IF(V48="x",'3 - Projects'!$J46)+IF(V49="x",'3 - Projects'!$J47)+IF(V50="x",'3 - Projects'!$J48)</f>
        <v>0</v>
      </c>
      <c r="W200" s="85">
        <f>IF(W46="x",'3 - Projects'!$J44,0)+IF(W47="x",'3 - Projects'!$J45)+IF(W48="x",'3 - Projects'!$J46)+IF(W49="x",'3 - Projects'!$J47)+IF(W50="x",'3 - Projects'!$J48)</f>
        <v>0</v>
      </c>
      <c r="X200" s="85">
        <f>IF(X46="x",'3 - Projects'!$J44,0)+IF(X47="x",'3 - Projects'!$J45)+IF(X48="x",'3 - Projects'!$J46)+IF(X49="x",'3 - Projects'!$J47)+IF(X50="x",'3 - Projects'!$J48)</f>
        <v>0</v>
      </c>
      <c r="Y200" s="85">
        <f>IF(Y46="x",'3 - Projects'!$J44,0)+IF(Y47="x",'3 - Projects'!$J45)+IF(Y48="x",'3 - Projects'!$J46)+IF(Y49="x",'3 - Projects'!$J47)+IF(Y50="x",'3 - Projects'!$J48)</f>
        <v>0</v>
      </c>
      <c r="Z200" s="85">
        <f>IF(Z46="x",'3 - Projects'!$J44,0)+IF(Z47="x",'3 - Projects'!$J45)+IF(Z48="x",'3 - Projects'!$J46)+IF(Z49="x",'3 - Projects'!$J47)+IF(Z50="x",'3 - Projects'!$J48)</f>
        <v>0</v>
      </c>
      <c r="AA200" s="85">
        <f>IF(AA46="x",'3 - Projects'!$J44,0)+IF(AA47="x",'3 - Projects'!$J45)+IF(AA48="x",'3 - Projects'!$J46)+IF(AA49="x",'3 - Projects'!$J47)+IF(AA50="x",'3 - Projects'!$J48)</f>
        <v>0</v>
      </c>
      <c r="AB200" s="85">
        <f>IF(AB46="x",'3 - Projects'!$J44,0)+IF(AB47="x",'3 - Projects'!$J45)+IF(AB48="x",'3 - Projects'!$J46)+IF(AB49="x",'3 - Projects'!$J47)+IF(AB50="x",'3 - Projects'!$J48)</f>
        <v>0</v>
      </c>
      <c r="AC200" s="85">
        <f>IF(AC46="x",'3 - Projects'!$J44,0)+IF(AC47="x",'3 - Projects'!$J45)+IF(AC48="x",'3 - Projects'!$J46)+IF(AC49="x",'3 - Projects'!$J47)+IF(AC50="x",'3 - Projects'!$J48)</f>
        <v>0</v>
      </c>
      <c r="AD200" s="85">
        <f>IF(AD46="x",'3 - Projects'!$J44,0)+IF(AD47="x",'3 - Projects'!$J45)+IF(AD48="x",'3 - Projects'!$J46)+IF(AD49="x",'3 - Projects'!$J47)+IF(AD50="x",'3 - Projects'!$J48)</f>
        <v>0</v>
      </c>
      <c r="AE200" s="85">
        <f>IF(AE46="x",'3 - Projects'!$J44,0)+IF(AE47="x",'3 - Projects'!$J45)+IF(AE48="x",'3 - Projects'!$J46)+IF(AE49="x",'3 - Projects'!$J47)+IF(AE50="x",'3 - Projects'!$J48)</f>
        <v>0</v>
      </c>
      <c r="AF200" s="85">
        <f>IF(AF46="x",'3 - Projects'!$J44,0)+IF(AF47="x",'3 - Projects'!$J45)+IF(AF48="x",'3 - Projects'!$J46)+IF(AF49="x",'3 - Projects'!$J47)+IF(AF50="x",'3 - Projects'!$J48)</f>
        <v>0</v>
      </c>
      <c r="AG200" s="85">
        <f>IF(AG46="x",'3 - Projects'!$J44,0)+IF(AG47="x",'3 - Projects'!$J45)+IF(AG48="x",'3 - Projects'!$J46)+IF(AG49="x",'3 - Projects'!$J47)+IF(AG50="x",'3 - Projects'!$J48)</f>
        <v>0</v>
      </c>
      <c r="AH200" s="85">
        <f>IF(AH46="x",'3 - Projects'!$J44,0)+IF(AH47="x",'3 - Projects'!$J45)+IF(AH48="x",'3 - Projects'!$J46)+IF(AH49="x",'3 - Projects'!$J47)+IF(AH50="x",'3 - Projects'!$J48)</f>
        <v>0</v>
      </c>
      <c r="AI200" s="85">
        <f>IF(AI46="x",'3 - Projects'!$J44,0)+IF(AI47="x",'3 - Projects'!$J45)+IF(AI48="x",'3 - Projects'!$J46)+IF(AI49="x",'3 - Projects'!$J47)+IF(AI50="x",'3 - Projects'!$J48)</f>
        <v>0</v>
      </c>
      <c r="AJ200" s="85">
        <f>IF(AJ46="x",'3 - Projects'!$J44,0)+IF(AJ47="x",'3 - Projects'!$J45)+IF(AJ48="x",'3 - Projects'!$J46)+IF(AJ49="x",'3 - Projects'!$J47)+IF(AJ50="x",'3 - Projects'!$J48)</f>
        <v>0</v>
      </c>
      <c r="AK200" s="85">
        <f>IF(AK46="x",'3 - Projects'!$J44,0)+IF(AK47="x",'3 - Projects'!$J45)+IF(AK48="x",'3 - Projects'!$J46)+IF(AK49="x",'3 - Projects'!$J47)+IF(AK50="x",'3 - Projects'!$J48)</f>
        <v>0</v>
      </c>
      <c r="AL200" s="85">
        <f>IF(AL46="x",'3 - Projects'!$J44,0)+IF(AL47="x",'3 - Projects'!$J45)+IF(AL48="x",'3 - Projects'!$J46)+IF(AL49="x",'3 - Projects'!$J47)+IF(AL50="x",'3 - Projects'!$J48)</f>
        <v>0</v>
      </c>
      <c r="AM200" s="85">
        <f>IF(AM46="x",'3 - Projects'!$J44,0)+IF(AM47="x",'3 - Projects'!$J45)+IF(AM48="x",'3 - Projects'!$J46)+IF(AM49="x",'3 - Projects'!$J47)+IF(AM50="x",'3 - Projects'!$J48)</f>
        <v>0</v>
      </c>
      <c r="AN200" s="85">
        <f>IF(AN46="x",'3 - Projects'!$J44,0)+IF(AN47="x",'3 - Projects'!$J45)+IF(AN48="x",'3 - Projects'!$J46)+IF(AN49="x",'3 - Projects'!$J47)+IF(AN50="x",'3 - Projects'!$J48)</f>
        <v>0</v>
      </c>
      <c r="AO200" s="85">
        <f>IF(AO46="x",'3 - Projects'!$J44,0)+IF(AO47="x",'3 - Projects'!$J45)+IF(AO48="x",'3 - Projects'!$J46)+IF(AO49="x",'3 - Projects'!$J47)+IF(AO50="x",'3 - Projects'!$J48)</f>
        <v>0</v>
      </c>
      <c r="AP200" s="85">
        <f>IF(AP46="x",'3 - Projects'!$J44,0)+IF(AP47="x",'3 - Projects'!$J45)+IF(AP48="x",'3 - Projects'!$J46)+IF(AP49="x",'3 - Projects'!$J47)+IF(AP50="x",'3 - Projects'!$J48)</f>
        <v>0</v>
      </c>
      <c r="AQ200" s="85">
        <f>IF(AQ46="x",'3 - Projects'!$J44,0)+IF(AQ47="x",'3 - Projects'!$J45)+IF(AQ48="x",'3 - Projects'!$J46)+IF(AQ49="x",'3 - Projects'!$J47)+IF(AQ50="x",'3 - Projects'!$J48)</f>
        <v>0</v>
      </c>
      <c r="AR200" s="85">
        <f>IF(AR46="x",'3 - Projects'!$J44,0)+IF(AR47="x",'3 - Projects'!$J45)+IF(AR48="x",'3 - Projects'!$J46)+IF(AR49="x",'3 - Projects'!$J47)+IF(AR50="x",'3 - Projects'!$J48)</f>
        <v>0</v>
      </c>
      <c r="AS200" s="85">
        <f>IF(AS46="x",'3 - Projects'!$J44,0)+IF(AS47="x",'3 - Projects'!$J45)+IF(AS48="x",'3 - Projects'!$J46)+IF(AS49="x",'3 - Projects'!$J47)+IF(AS50="x",'3 - Projects'!$J48)</f>
        <v>0</v>
      </c>
      <c r="AT200" s="85">
        <f>IF(AT46="x",'3 - Projects'!$J44,0)+IF(AT47="x",'3 - Projects'!$J45)+IF(AT48="x",'3 - Projects'!$J46)+IF(AT49="x",'3 - Projects'!$J47)+IF(AT50="x",'3 - Projects'!$J48)</f>
        <v>0</v>
      </c>
      <c r="AU200" s="85">
        <f>IF(AU46="x",'3 - Projects'!$J44,0)+IF(AU47="x",'3 - Projects'!$J45)+IF(AU48="x",'3 - Projects'!$J46)+IF(AU49="x",'3 - Projects'!$J47)+IF(AU50="x",'3 - Projects'!$J48)</f>
        <v>0</v>
      </c>
      <c r="AV200" s="85">
        <f>IF(AV46="x",'3 - Projects'!$J44,0)+IF(AV47="x",'3 - Projects'!$J45)+IF(AV48="x",'3 - Projects'!$J46)+IF(AV49="x",'3 - Projects'!$J47)+IF(AV50="x",'3 - Projects'!$J48)</f>
        <v>0</v>
      </c>
      <c r="AW200" s="85">
        <f>IF(AW46="x",'3 - Projects'!$J44,0)+IF(AW47="x",'3 - Projects'!$J45)+IF(AW48="x",'3 - Projects'!$J46)+IF(AW49="x",'3 - Projects'!$J47)+IF(AW50="x",'3 - Projects'!$J48)</f>
        <v>0</v>
      </c>
      <c r="AX200" s="85">
        <f>IF(AX46="x",'3 - Projects'!$J44,0)+IF(AX47="x",'3 - Projects'!$J45)+IF(AX48="x",'3 - Projects'!$J46)+IF(AX49="x",'3 - Projects'!$J47)+IF(AX50="x",'3 - Projects'!$J48)</f>
        <v>0</v>
      </c>
      <c r="AY200" s="85">
        <f>IF(AY46="x",'3 - Projects'!$J44,0)+IF(AY47="x",'3 - Projects'!$J45)+IF(AY48="x",'3 - Projects'!$J46)+IF(AY49="x",'3 - Projects'!$J47)+IF(AY50="x",'3 - Projects'!$J48)</f>
        <v>0</v>
      </c>
      <c r="AZ200" s="85">
        <f>IF(AZ46="x",'3 - Projects'!$J44,0)+IF(AZ47="x",'3 - Projects'!$J45)+IF(AZ48="x",'3 - Projects'!$J46)+IF(AZ49="x",'3 - Projects'!$J47)+IF(AZ50="x",'3 - Projects'!$J48)</f>
        <v>0</v>
      </c>
      <c r="BA200" s="85">
        <f>IF(BA46="x",'3 - Projects'!$J44,0)+IF(BA47="x",'3 - Projects'!$J45)+IF(BA48="x",'3 - Projects'!$J46)+IF(BA49="x",'3 - Projects'!$J47)+IF(BA50="x",'3 - Projects'!$J48)</f>
        <v>0</v>
      </c>
      <c r="BB200" s="85">
        <f>IF(BB46="x",'3 - Projects'!$J44,0)+IF(BB47="x",'3 - Projects'!$J45)+IF(BB48="x",'3 - Projects'!$J46)+IF(BB49="x",'3 - Projects'!$J47)+IF(BB50="x",'3 - Projects'!$J48)</f>
        <v>0</v>
      </c>
      <c r="BC200" s="85">
        <f>IF(BC46="x",'3 - Projects'!$J44,0)+IF(BC47="x",'3 - Projects'!$J45)+IF(BC48="x",'3 - Projects'!$J46)+IF(BC49="x",'3 - Projects'!$J47)+IF(BC50="x",'3 - Projects'!$J48)</f>
        <v>0</v>
      </c>
      <c r="BD200" s="85">
        <f>IF(BD46="x",'3 - Projects'!$J44,0)+IF(BD47="x",'3 - Projects'!$J45)+IF(BD48="x",'3 - Projects'!$J46)+IF(BD49="x",'3 - Projects'!$J47)+IF(BD50="x",'3 - Projects'!$J48)</f>
        <v>0</v>
      </c>
      <c r="BE200" s="85">
        <f>IF(BE46="x",'3 - Projects'!$J44,0)+IF(BE47="x",'3 - Projects'!$J45)+IF(BE48="x",'3 - Projects'!$J46)+IF(BE49="x",'3 - Projects'!$J47)+IF(BE50="x",'3 - Projects'!$J48)</f>
        <v>0</v>
      </c>
      <c r="BF200" s="85">
        <f>IF(BF46="x",'3 - Projects'!$J44,0)+IF(BF47="x",'3 - Projects'!$J45)+IF(BF48="x",'3 - Projects'!$J46)+IF(BF49="x",'3 - Projects'!$J47)+IF(BF50="x",'3 - Projects'!$J48)</f>
        <v>0</v>
      </c>
      <c r="BG200" s="85">
        <f>IF(BG46="x",'3 - Projects'!$J44,0)+IF(BG47="x",'3 - Projects'!$J45)+IF(BG48="x",'3 - Projects'!$J46)+IF(BG49="x",'3 - Projects'!$J47)+IF(BG50="x",'3 - Projects'!$J48)</f>
        <v>0</v>
      </c>
      <c r="BH200" s="86">
        <f>IF(BH46="x",'3 - Projects'!$J44,0)+IF(BH47="x",'3 - Projects'!$J45)+IF(BH48="x",'3 - Projects'!$J46)+IF(BH49="x",'3 - Projects'!$J47)+IF(BH50="x",'3 - Projects'!$J48)</f>
        <v>0</v>
      </c>
    </row>
    <row r="201" spans="1:60">
      <c r="A201" s="84"/>
      <c r="B201" s="85" t="str">
        <f>IF(Resource5_Name&lt;&gt;"",Resource5_Name&amp;"(s)","")</f>
        <v/>
      </c>
      <c r="C201" s="85"/>
      <c r="D201" s="85"/>
      <c r="E201" s="85"/>
      <c r="F201" s="85"/>
      <c r="G201" s="85"/>
      <c r="H201" s="85"/>
      <c r="I201" s="84">
        <f>IF(I46="x",'3 - Projects'!$K44,0)+IF(I47="x",'3 - Projects'!$K45)+IF(I48="x",'3 - Projects'!$K46)+IF(I49="x",'3 - Projects'!$K47)+IF(I50="x",'3 - Projects'!$K48)</f>
        <v>0</v>
      </c>
      <c r="J201" s="85">
        <f>IF(J46="x",'3 - Projects'!$K44,0)+IF(J47="x",'3 - Projects'!$K45)+IF(J48="x",'3 - Projects'!$K46)+IF(J49="x",'3 - Projects'!$K47)+IF(J50="x",'3 - Projects'!$K48)</f>
        <v>0</v>
      </c>
      <c r="K201" s="85">
        <f>IF(K46="x",'3 - Projects'!$K44,0)+IF(K47="x",'3 - Projects'!$K45)+IF(K48="x",'3 - Projects'!$K46)+IF(K49="x",'3 - Projects'!$K47)+IF(K50="x",'3 - Projects'!$K48)</f>
        <v>0</v>
      </c>
      <c r="L201" s="85">
        <f>IF(L46="x",'3 - Projects'!$K44,0)+IF(L47="x",'3 - Projects'!$K45)+IF(L48="x",'3 - Projects'!$K46)+IF(L49="x",'3 - Projects'!$K47)+IF(L50="x",'3 - Projects'!$K48)</f>
        <v>0</v>
      </c>
      <c r="M201" s="85">
        <f>IF(M46="x",'3 - Projects'!$K44,0)+IF(M47="x",'3 - Projects'!$K45)+IF(M48="x",'3 - Projects'!$K46)+IF(M49="x",'3 - Projects'!$K47)+IF(M50="x",'3 - Projects'!$K48)</f>
        <v>0</v>
      </c>
      <c r="N201" s="85">
        <f>IF(N46="x",'3 - Projects'!$K44,0)+IF(N47="x",'3 - Projects'!$K45)+IF(N48="x",'3 - Projects'!$K46)+IF(N49="x",'3 - Projects'!$K47)+IF(N50="x",'3 - Projects'!$K48)</f>
        <v>0</v>
      </c>
      <c r="O201" s="85">
        <f>IF(O46="x",'3 - Projects'!$K44,0)+IF(O47="x",'3 - Projects'!$K45)+IF(O48="x",'3 - Projects'!$K46)+IF(O49="x",'3 - Projects'!$K47)+IF(O50="x",'3 - Projects'!$K48)</f>
        <v>0</v>
      </c>
      <c r="P201" s="85">
        <f>IF(P46="x",'3 - Projects'!$K44,0)+IF(P47="x",'3 - Projects'!$K45)+IF(P48="x",'3 - Projects'!$K46)+IF(P49="x",'3 - Projects'!$K47)+IF(P50="x",'3 - Projects'!$K48)</f>
        <v>0</v>
      </c>
      <c r="Q201" s="85">
        <f>IF(Q46="x",'3 - Projects'!$K44,0)+IF(Q47="x",'3 - Projects'!$K45)+IF(Q48="x",'3 - Projects'!$K46)+IF(Q49="x",'3 - Projects'!$K47)+IF(Q50="x",'3 - Projects'!$K48)</f>
        <v>0</v>
      </c>
      <c r="R201" s="85">
        <f>IF(R46="x",'3 - Projects'!$K44,0)+IF(R47="x",'3 - Projects'!$K45)+IF(R48="x",'3 - Projects'!$K46)+IF(R49="x",'3 - Projects'!$K47)+IF(R50="x",'3 - Projects'!$K48)</f>
        <v>0</v>
      </c>
      <c r="S201" s="85">
        <f>IF(S46="x",'3 - Projects'!$K44,0)+IF(S47="x",'3 - Projects'!$K45)+IF(S48="x",'3 - Projects'!$K46)+IF(S49="x",'3 - Projects'!$K47)+IF(S50="x",'3 - Projects'!$K48)</f>
        <v>0</v>
      </c>
      <c r="T201" s="85">
        <f>IF(T46="x",'3 - Projects'!$K44,0)+IF(T47="x",'3 - Projects'!$K45)+IF(T48="x",'3 - Projects'!$K46)+IF(T49="x",'3 - Projects'!$K47)+IF(T50="x",'3 - Projects'!$K48)</f>
        <v>0</v>
      </c>
      <c r="U201" s="85">
        <f>IF(U46="x",'3 - Projects'!$K44,0)+IF(U47="x",'3 - Projects'!$K45)+IF(U48="x",'3 - Projects'!$K46)+IF(U49="x",'3 - Projects'!$K47)+IF(U50="x",'3 - Projects'!$K48)</f>
        <v>0</v>
      </c>
      <c r="V201" s="85">
        <f>IF(V46="x",'3 - Projects'!$K44,0)+IF(V47="x",'3 - Projects'!$K45)+IF(V48="x",'3 - Projects'!$K46)+IF(V49="x",'3 - Projects'!$K47)+IF(V50="x",'3 - Projects'!$K48)</f>
        <v>0</v>
      </c>
      <c r="W201" s="85">
        <f>IF(W46="x",'3 - Projects'!$K44,0)+IF(W47="x",'3 - Projects'!$K45)+IF(W48="x",'3 - Projects'!$K46)+IF(W49="x",'3 - Projects'!$K47)+IF(W50="x",'3 - Projects'!$K48)</f>
        <v>0</v>
      </c>
      <c r="X201" s="85">
        <f>IF(X46="x",'3 - Projects'!$K44,0)+IF(X47="x",'3 - Projects'!$K45)+IF(X48="x",'3 - Projects'!$K46)+IF(X49="x",'3 - Projects'!$K47)+IF(X50="x",'3 - Projects'!$K48)</f>
        <v>0</v>
      </c>
      <c r="Y201" s="85">
        <f>IF(Y46="x",'3 - Projects'!$K44,0)+IF(Y47="x",'3 - Projects'!$K45)+IF(Y48="x",'3 - Projects'!$K46)+IF(Y49="x",'3 - Projects'!$K47)+IF(Y50="x",'3 - Projects'!$K48)</f>
        <v>0</v>
      </c>
      <c r="Z201" s="85">
        <f>IF(Z46="x",'3 - Projects'!$K44,0)+IF(Z47="x",'3 - Projects'!$K45)+IF(Z48="x",'3 - Projects'!$K46)+IF(Z49="x",'3 - Projects'!$K47)+IF(Z50="x",'3 - Projects'!$K48)</f>
        <v>0</v>
      </c>
      <c r="AA201" s="85">
        <f>IF(AA46="x",'3 - Projects'!$K44,0)+IF(AA47="x",'3 - Projects'!$K45)+IF(AA48="x",'3 - Projects'!$K46)+IF(AA49="x",'3 - Projects'!$K47)+IF(AA50="x",'3 - Projects'!$K48)</f>
        <v>0</v>
      </c>
      <c r="AB201" s="85">
        <f>IF(AB46="x",'3 - Projects'!$K44,0)+IF(AB47="x",'3 - Projects'!$K45)+IF(AB48="x",'3 - Projects'!$K46)+IF(AB49="x",'3 - Projects'!$K47)+IF(AB50="x",'3 - Projects'!$K48)</f>
        <v>0</v>
      </c>
      <c r="AC201" s="85">
        <f>IF(AC46="x",'3 - Projects'!$K44,0)+IF(AC47="x",'3 - Projects'!$K45)+IF(AC48="x",'3 - Projects'!$K46)+IF(AC49="x",'3 - Projects'!$K47)+IF(AC50="x",'3 - Projects'!$K48)</f>
        <v>0</v>
      </c>
      <c r="AD201" s="85">
        <f>IF(AD46="x",'3 - Projects'!$K44,0)+IF(AD47="x",'3 - Projects'!$K45)+IF(AD48="x",'3 - Projects'!$K46)+IF(AD49="x",'3 - Projects'!$K47)+IF(AD50="x",'3 - Projects'!$K48)</f>
        <v>0</v>
      </c>
      <c r="AE201" s="85">
        <f>IF(AE46="x",'3 - Projects'!$K44,0)+IF(AE47="x",'3 - Projects'!$K45)+IF(AE48="x",'3 - Projects'!$K46)+IF(AE49="x",'3 - Projects'!$K47)+IF(AE50="x",'3 - Projects'!$K48)</f>
        <v>0</v>
      </c>
      <c r="AF201" s="85">
        <f>IF(AF46="x",'3 - Projects'!$K44,0)+IF(AF47="x",'3 - Projects'!$K45)+IF(AF48="x",'3 - Projects'!$K46)+IF(AF49="x",'3 - Projects'!$K47)+IF(AF50="x",'3 - Projects'!$K48)</f>
        <v>0</v>
      </c>
      <c r="AG201" s="85">
        <f>IF(AG46="x",'3 - Projects'!$K44,0)+IF(AG47="x",'3 - Projects'!$K45)+IF(AG48="x",'3 - Projects'!$K46)+IF(AG49="x",'3 - Projects'!$K47)+IF(AG50="x",'3 - Projects'!$K48)</f>
        <v>0</v>
      </c>
      <c r="AH201" s="85">
        <f>IF(AH46="x",'3 - Projects'!$K44,0)+IF(AH47="x",'3 - Projects'!$K45)+IF(AH48="x",'3 - Projects'!$K46)+IF(AH49="x",'3 - Projects'!$K47)+IF(AH50="x",'3 - Projects'!$K48)</f>
        <v>0</v>
      </c>
      <c r="AI201" s="85">
        <f>IF(AI46="x",'3 - Projects'!$K44,0)+IF(AI47="x",'3 - Projects'!$K45)+IF(AI48="x",'3 - Projects'!$K46)+IF(AI49="x",'3 - Projects'!$K47)+IF(AI50="x",'3 - Projects'!$K48)</f>
        <v>0</v>
      </c>
      <c r="AJ201" s="85">
        <f>IF(AJ46="x",'3 - Projects'!$K44,0)+IF(AJ47="x",'3 - Projects'!$K45)+IF(AJ48="x",'3 - Projects'!$K46)+IF(AJ49="x",'3 - Projects'!$K47)+IF(AJ50="x",'3 - Projects'!$K48)</f>
        <v>0</v>
      </c>
      <c r="AK201" s="85">
        <f>IF(AK46="x",'3 - Projects'!$K44,0)+IF(AK47="x",'3 - Projects'!$K45)+IF(AK48="x",'3 - Projects'!$K46)+IF(AK49="x",'3 - Projects'!$K47)+IF(AK50="x",'3 - Projects'!$K48)</f>
        <v>0</v>
      </c>
      <c r="AL201" s="85">
        <f>IF(AL46="x",'3 - Projects'!$K44,0)+IF(AL47="x",'3 - Projects'!$K45)+IF(AL48="x",'3 - Projects'!$K46)+IF(AL49="x",'3 - Projects'!$K47)+IF(AL50="x",'3 - Projects'!$K48)</f>
        <v>0</v>
      </c>
      <c r="AM201" s="85">
        <f>IF(AM46="x",'3 - Projects'!$K44,0)+IF(AM47="x",'3 - Projects'!$K45)+IF(AM48="x",'3 - Projects'!$K46)+IF(AM49="x",'3 - Projects'!$K47)+IF(AM50="x",'3 - Projects'!$K48)</f>
        <v>0</v>
      </c>
      <c r="AN201" s="85">
        <f>IF(AN46="x",'3 - Projects'!$K44,0)+IF(AN47="x",'3 - Projects'!$K45)+IF(AN48="x",'3 - Projects'!$K46)+IF(AN49="x",'3 - Projects'!$K47)+IF(AN50="x",'3 - Projects'!$K48)</f>
        <v>0</v>
      </c>
      <c r="AO201" s="85">
        <f>IF(AO46="x",'3 - Projects'!$K44,0)+IF(AO47="x",'3 - Projects'!$K45)+IF(AO48="x",'3 - Projects'!$K46)+IF(AO49="x",'3 - Projects'!$K47)+IF(AO50="x",'3 - Projects'!$K48)</f>
        <v>0</v>
      </c>
      <c r="AP201" s="85">
        <f>IF(AP46="x",'3 - Projects'!$K44,0)+IF(AP47="x",'3 - Projects'!$K45)+IF(AP48="x",'3 - Projects'!$K46)+IF(AP49="x",'3 - Projects'!$K47)+IF(AP50="x",'3 - Projects'!$K48)</f>
        <v>0</v>
      </c>
      <c r="AQ201" s="85">
        <f>IF(AQ46="x",'3 - Projects'!$K44,0)+IF(AQ47="x",'3 - Projects'!$K45)+IF(AQ48="x",'3 - Projects'!$K46)+IF(AQ49="x",'3 - Projects'!$K47)+IF(AQ50="x",'3 - Projects'!$K48)</f>
        <v>0</v>
      </c>
      <c r="AR201" s="85">
        <f>IF(AR46="x",'3 - Projects'!$K44,0)+IF(AR47="x",'3 - Projects'!$K45)+IF(AR48="x",'3 - Projects'!$K46)+IF(AR49="x",'3 - Projects'!$K47)+IF(AR50="x",'3 - Projects'!$K48)</f>
        <v>0</v>
      </c>
      <c r="AS201" s="85">
        <f>IF(AS46="x",'3 - Projects'!$K44,0)+IF(AS47="x",'3 - Projects'!$K45)+IF(AS48="x",'3 - Projects'!$K46)+IF(AS49="x",'3 - Projects'!$K47)+IF(AS50="x",'3 - Projects'!$K48)</f>
        <v>0</v>
      </c>
      <c r="AT201" s="85">
        <f>IF(AT46="x",'3 - Projects'!$K44,0)+IF(AT47="x",'3 - Projects'!$K45)+IF(AT48="x",'3 - Projects'!$K46)+IF(AT49="x",'3 - Projects'!$K47)+IF(AT50="x",'3 - Projects'!$K48)</f>
        <v>0</v>
      </c>
      <c r="AU201" s="85">
        <f>IF(AU46="x",'3 - Projects'!$K44,0)+IF(AU47="x",'3 - Projects'!$K45)+IF(AU48="x",'3 - Projects'!$K46)+IF(AU49="x",'3 - Projects'!$K47)+IF(AU50="x",'3 - Projects'!$K48)</f>
        <v>0</v>
      </c>
      <c r="AV201" s="85">
        <f>IF(AV46="x",'3 - Projects'!$K44,0)+IF(AV47="x",'3 - Projects'!$K45)+IF(AV48="x",'3 - Projects'!$K46)+IF(AV49="x",'3 - Projects'!$K47)+IF(AV50="x",'3 - Projects'!$K48)</f>
        <v>0</v>
      </c>
      <c r="AW201" s="85">
        <f>IF(AW46="x",'3 - Projects'!$K44,0)+IF(AW47="x",'3 - Projects'!$K45)+IF(AW48="x",'3 - Projects'!$K46)+IF(AW49="x",'3 - Projects'!$K47)+IF(AW50="x",'3 - Projects'!$K48)</f>
        <v>0</v>
      </c>
      <c r="AX201" s="85">
        <f>IF(AX46="x",'3 - Projects'!$K44,0)+IF(AX47="x",'3 - Projects'!$K45)+IF(AX48="x",'3 - Projects'!$K46)+IF(AX49="x",'3 - Projects'!$K47)+IF(AX50="x",'3 - Projects'!$K48)</f>
        <v>0</v>
      </c>
      <c r="AY201" s="85">
        <f>IF(AY46="x",'3 - Projects'!$K44,0)+IF(AY47="x",'3 - Projects'!$K45)+IF(AY48="x",'3 - Projects'!$K46)+IF(AY49="x",'3 - Projects'!$K47)+IF(AY50="x",'3 - Projects'!$K48)</f>
        <v>0</v>
      </c>
      <c r="AZ201" s="85">
        <f>IF(AZ46="x",'3 - Projects'!$K44,0)+IF(AZ47="x",'3 - Projects'!$K45)+IF(AZ48="x",'3 - Projects'!$K46)+IF(AZ49="x",'3 - Projects'!$K47)+IF(AZ50="x",'3 - Projects'!$K48)</f>
        <v>0</v>
      </c>
      <c r="BA201" s="85">
        <f>IF(BA46="x",'3 - Projects'!$K44,0)+IF(BA47="x",'3 - Projects'!$K45)+IF(BA48="x",'3 - Projects'!$K46)+IF(BA49="x",'3 - Projects'!$K47)+IF(BA50="x",'3 - Projects'!$K48)</f>
        <v>0</v>
      </c>
      <c r="BB201" s="85">
        <f>IF(BB46="x",'3 - Projects'!$K44,0)+IF(BB47="x",'3 - Projects'!$K45)+IF(BB48="x",'3 - Projects'!$K46)+IF(BB49="x",'3 - Projects'!$K47)+IF(BB50="x",'3 - Projects'!$K48)</f>
        <v>0</v>
      </c>
      <c r="BC201" s="85">
        <f>IF(BC46="x",'3 - Projects'!$K44,0)+IF(BC47="x",'3 - Projects'!$K45)+IF(BC48="x",'3 - Projects'!$K46)+IF(BC49="x",'3 - Projects'!$K47)+IF(BC50="x",'3 - Projects'!$K48)</f>
        <v>0</v>
      </c>
      <c r="BD201" s="85">
        <f>IF(BD46="x",'3 - Projects'!$K44,0)+IF(BD47="x",'3 - Projects'!$K45)+IF(BD48="x",'3 - Projects'!$K46)+IF(BD49="x",'3 - Projects'!$K47)+IF(BD50="x",'3 - Projects'!$K48)</f>
        <v>0</v>
      </c>
      <c r="BE201" s="85">
        <f>IF(BE46="x",'3 - Projects'!$K44,0)+IF(BE47="x",'3 - Projects'!$K45)+IF(BE48="x",'3 - Projects'!$K46)+IF(BE49="x",'3 - Projects'!$K47)+IF(BE50="x",'3 - Projects'!$K48)</f>
        <v>0</v>
      </c>
      <c r="BF201" s="85">
        <f>IF(BF46="x",'3 - Projects'!$K44,0)+IF(BF47="x",'3 - Projects'!$K45)+IF(BF48="x",'3 - Projects'!$K46)+IF(BF49="x",'3 - Projects'!$K47)+IF(BF50="x",'3 - Projects'!$K48)</f>
        <v>0</v>
      </c>
      <c r="BG201" s="85">
        <f>IF(BG46="x",'3 - Projects'!$K44,0)+IF(BG47="x",'3 - Projects'!$K45)+IF(BG48="x",'3 - Projects'!$K46)+IF(BG49="x",'3 - Projects'!$K47)+IF(BG50="x",'3 - Projects'!$K48)</f>
        <v>0</v>
      </c>
      <c r="BH201" s="86">
        <f>IF(BH46="x",'3 - Projects'!$K44,0)+IF(BH47="x",'3 - Projects'!$K45)+IF(BH48="x",'3 - Projects'!$K46)+IF(BH49="x",'3 - Projects'!$K47)+IF(BH50="x",'3 - Projects'!$K48)</f>
        <v>0</v>
      </c>
    </row>
    <row r="202" spans="1:60">
      <c r="A202" s="84"/>
      <c r="B202" s="85" t="str">
        <f>IF(Resource6_Name&lt;&gt;"",Resource6_Name&amp;"(s)","")</f>
        <v/>
      </c>
      <c r="C202" s="85"/>
      <c r="D202" s="85"/>
      <c r="E202" s="85"/>
      <c r="F202" s="85"/>
      <c r="G202" s="85"/>
      <c r="H202" s="85"/>
      <c r="I202" s="84">
        <f>IF(I46="x",'3 - Projects'!$L44,0)+IF(I47="x",'3 - Projects'!$L45)+IF(I48="x",'3 - Projects'!$L46)+IF(I49="x",'3 - Projects'!$L47)+IF(I50="x",'3 - Projects'!$L48)</f>
        <v>0</v>
      </c>
      <c r="J202" s="85">
        <f>IF(J46="x",'3 - Projects'!$L44,0)+IF(J47="x",'3 - Projects'!$L45)+IF(J48="x",'3 - Projects'!$L46)+IF(J49="x",'3 - Projects'!$L47)+IF(J50="x",'3 - Projects'!$L48)</f>
        <v>0</v>
      </c>
      <c r="K202" s="85">
        <f>IF(K46="x",'3 - Projects'!$L44,0)+IF(K47="x",'3 - Projects'!$L45)+IF(K48="x",'3 - Projects'!$L46)+IF(K49="x",'3 - Projects'!$L47)+IF(K50="x",'3 - Projects'!$L48)</f>
        <v>0</v>
      </c>
      <c r="L202" s="85">
        <f>IF(L46="x",'3 - Projects'!$L44,0)+IF(L47="x",'3 - Projects'!$L45)+IF(L48="x",'3 - Projects'!$L46)+IF(L49="x",'3 - Projects'!$L47)+IF(L50="x",'3 - Projects'!$L48)</f>
        <v>0</v>
      </c>
      <c r="M202" s="85">
        <f>IF(M46="x",'3 - Projects'!$L44,0)+IF(M47="x",'3 - Projects'!$L45)+IF(M48="x",'3 - Projects'!$L46)+IF(M49="x",'3 - Projects'!$L47)+IF(M50="x",'3 - Projects'!$L48)</f>
        <v>0</v>
      </c>
      <c r="N202" s="85">
        <f>IF(N46="x",'3 - Projects'!$L44,0)+IF(N47="x",'3 - Projects'!$L45)+IF(N48="x",'3 - Projects'!$L46)+IF(N49="x",'3 - Projects'!$L47)+IF(N50="x",'3 - Projects'!$L48)</f>
        <v>0</v>
      </c>
      <c r="O202" s="85">
        <f>IF(O46="x",'3 - Projects'!$L44,0)+IF(O47="x",'3 - Projects'!$L45)+IF(O48="x",'3 - Projects'!$L46)+IF(O49="x",'3 - Projects'!$L47)+IF(O50="x",'3 - Projects'!$L48)</f>
        <v>0</v>
      </c>
      <c r="P202" s="85">
        <f>IF(P46="x",'3 - Projects'!$L44,0)+IF(P47="x",'3 - Projects'!$L45)+IF(P48="x",'3 - Projects'!$L46)+IF(P49="x",'3 - Projects'!$L47)+IF(P50="x",'3 - Projects'!$L48)</f>
        <v>0</v>
      </c>
      <c r="Q202" s="85">
        <f>IF(Q46="x",'3 - Projects'!$L44,0)+IF(Q47="x",'3 - Projects'!$L45)+IF(Q48="x",'3 - Projects'!$L46)+IF(Q49="x",'3 - Projects'!$L47)+IF(Q50="x",'3 - Projects'!$L48)</f>
        <v>0</v>
      </c>
      <c r="R202" s="85">
        <f>IF(R46="x",'3 - Projects'!$L44,0)+IF(R47="x",'3 - Projects'!$L45)+IF(R48="x",'3 - Projects'!$L46)+IF(R49="x",'3 - Projects'!$L47)+IF(R50="x",'3 - Projects'!$L48)</f>
        <v>0</v>
      </c>
      <c r="S202" s="85">
        <f>IF(S46="x",'3 - Projects'!$L44,0)+IF(S47="x",'3 - Projects'!$L45)+IF(S48="x",'3 - Projects'!$L46)+IF(S49="x",'3 - Projects'!$L47)+IF(S50="x",'3 - Projects'!$L48)</f>
        <v>0</v>
      </c>
      <c r="T202" s="85">
        <f>IF(T46="x",'3 - Projects'!$L44,0)+IF(T47="x",'3 - Projects'!$L45)+IF(T48="x",'3 - Projects'!$L46)+IF(T49="x",'3 - Projects'!$L47)+IF(T50="x",'3 - Projects'!$L48)</f>
        <v>0</v>
      </c>
      <c r="U202" s="85">
        <f>IF(U46="x",'3 - Projects'!$L44,0)+IF(U47="x",'3 - Projects'!$L45)+IF(U48="x",'3 - Projects'!$L46)+IF(U49="x",'3 - Projects'!$L47)+IF(U50="x",'3 - Projects'!$L48)</f>
        <v>0</v>
      </c>
      <c r="V202" s="85">
        <f>IF(V46="x",'3 - Projects'!$L44,0)+IF(V47="x",'3 - Projects'!$L45)+IF(V48="x",'3 - Projects'!$L46)+IF(V49="x",'3 - Projects'!$L47)+IF(V50="x",'3 - Projects'!$L48)</f>
        <v>0</v>
      </c>
      <c r="W202" s="85">
        <f>IF(W46="x",'3 - Projects'!$L44,0)+IF(W47="x",'3 - Projects'!$L45)+IF(W48="x",'3 - Projects'!$L46)+IF(W49="x",'3 - Projects'!$L47)+IF(W50="x",'3 - Projects'!$L48)</f>
        <v>0</v>
      </c>
      <c r="X202" s="85">
        <f>IF(X46="x",'3 - Projects'!$L44,0)+IF(X47="x",'3 - Projects'!$L45)+IF(X48="x",'3 - Projects'!$L46)+IF(X49="x",'3 - Projects'!$L47)+IF(X50="x",'3 - Projects'!$L48)</f>
        <v>0</v>
      </c>
      <c r="Y202" s="85">
        <f>IF(Y46="x",'3 - Projects'!$L44,0)+IF(Y47="x",'3 - Projects'!$L45)+IF(Y48="x",'3 - Projects'!$L46)+IF(Y49="x",'3 - Projects'!$L47)+IF(Y50="x",'3 - Projects'!$L48)</f>
        <v>0</v>
      </c>
      <c r="Z202" s="85">
        <f>IF(Z46="x",'3 - Projects'!$L44,0)+IF(Z47="x",'3 - Projects'!$L45)+IF(Z48="x",'3 - Projects'!$L46)+IF(Z49="x",'3 - Projects'!$L47)+IF(Z50="x",'3 - Projects'!$L48)</f>
        <v>0</v>
      </c>
      <c r="AA202" s="85">
        <f>IF(AA46="x",'3 - Projects'!$L44,0)+IF(AA47="x",'3 - Projects'!$L45)+IF(AA48="x",'3 - Projects'!$L46)+IF(AA49="x",'3 - Projects'!$L47)+IF(AA50="x",'3 - Projects'!$L48)</f>
        <v>0</v>
      </c>
      <c r="AB202" s="85">
        <f>IF(AB46="x",'3 - Projects'!$L44,0)+IF(AB47="x",'3 - Projects'!$L45)+IF(AB48="x",'3 - Projects'!$L46)+IF(AB49="x",'3 - Projects'!$L47)+IF(AB50="x",'3 - Projects'!$L48)</f>
        <v>0</v>
      </c>
      <c r="AC202" s="85">
        <f>IF(AC46="x",'3 - Projects'!$L44,0)+IF(AC47="x",'3 - Projects'!$L45)+IF(AC48="x",'3 - Projects'!$L46)+IF(AC49="x",'3 - Projects'!$L47)+IF(AC50="x",'3 - Projects'!$L48)</f>
        <v>0</v>
      </c>
      <c r="AD202" s="85">
        <f>IF(AD46="x",'3 - Projects'!$L44,0)+IF(AD47="x",'3 - Projects'!$L45)+IF(AD48="x",'3 - Projects'!$L46)+IF(AD49="x",'3 - Projects'!$L47)+IF(AD50="x",'3 - Projects'!$L48)</f>
        <v>0</v>
      </c>
      <c r="AE202" s="85">
        <f>IF(AE46="x",'3 - Projects'!$L44,0)+IF(AE47="x",'3 - Projects'!$L45)+IF(AE48="x",'3 - Projects'!$L46)+IF(AE49="x",'3 - Projects'!$L47)+IF(AE50="x",'3 - Projects'!$L48)</f>
        <v>0</v>
      </c>
      <c r="AF202" s="85">
        <f>IF(AF46="x",'3 - Projects'!$L44,0)+IF(AF47="x",'3 - Projects'!$L45)+IF(AF48="x",'3 - Projects'!$L46)+IF(AF49="x",'3 - Projects'!$L47)+IF(AF50="x",'3 - Projects'!$L48)</f>
        <v>0</v>
      </c>
      <c r="AG202" s="85">
        <f>IF(AG46="x",'3 - Projects'!$L44,0)+IF(AG47="x",'3 - Projects'!$L45)+IF(AG48="x",'3 - Projects'!$L46)+IF(AG49="x",'3 - Projects'!$L47)+IF(AG50="x",'3 - Projects'!$L48)</f>
        <v>0</v>
      </c>
      <c r="AH202" s="85">
        <f>IF(AH46="x",'3 - Projects'!$L44,0)+IF(AH47="x",'3 - Projects'!$L45)+IF(AH48="x",'3 - Projects'!$L46)+IF(AH49="x",'3 - Projects'!$L47)+IF(AH50="x",'3 - Projects'!$L48)</f>
        <v>0</v>
      </c>
      <c r="AI202" s="85">
        <f>IF(AI46="x",'3 - Projects'!$L44,0)+IF(AI47="x",'3 - Projects'!$L45)+IF(AI48="x",'3 - Projects'!$L46)+IF(AI49="x",'3 - Projects'!$L47)+IF(AI50="x",'3 - Projects'!$L48)</f>
        <v>0</v>
      </c>
      <c r="AJ202" s="85">
        <f>IF(AJ46="x",'3 - Projects'!$L44,0)+IF(AJ47="x",'3 - Projects'!$L45)+IF(AJ48="x",'3 - Projects'!$L46)+IF(AJ49="x",'3 - Projects'!$L47)+IF(AJ50="x",'3 - Projects'!$L48)</f>
        <v>0</v>
      </c>
      <c r="AK202" s="85">
        <f>IF(AK46="x",'3 - Projects'!$L44,0)+IF(AK47="x",'3 - Projects'!$L45)+IF(AK48="x",'3 - Projects'!$L46)+IF(AK49="x",'3 - Projects'!$L47)+IF(AK50="x",'3 - Projects'!$L48)</f>
        <v>0</v>
      </c>
      <c r="AL202" s="85">
        <f>IF(AL46="x",'3 - Projects'!$L44,0)+IF(AL47="x",'3 - Projects'!$L45)+IF(AL48="x",'3 - Projects'!$L46)+IF(AL49="x",'3 - Projects'!$L47)+IF(AL50="x",'3 - Projects'!$L48)</f>
        <v>0</v>
      </c>
      <c r="AM202" s="85">
        <f>IF(AM46="x",'3 - Projects'!$L44,0)+IF(AM47="x",'3 - Projects'!$L45)+IF(AM48="x",'3 - Projects'!$L46)+IF(AM49="x",'3 - Projects'!$L47)+IF(AM50="x",'3 - Projects'!$L48)</f>
        <v>0</v>
      </c>
      <c r="AN202" s="85">
        <f>IF(AN46="x",'3 - Projects'!$L44,0)+IF(AN47="x",'3 - Projects'!$L45)+IF(AN48="x",'3 - Projects'!$L46)+IF(AN49="x",'3 - Projects'!$L47)+IF(AN50="x",'3 - Projects'!$L48)</f>
        <v>0</v>
      </c>
      <c r="AO202" s="85">
        <f>IF(AO46="x",'3 - Projects'!$L44,0)+IF(AO47="x",'3 - Projects'!$L45)+IF(AO48="x",'3 - Projects'!$L46)+IF(AO49="x",'3 - Projects'!$L47)+IF(AO50="x",'3 - Projects'!$L48)</f>
        <v>0</v>
      </c>
      <c r="AP202" s="85">
        <f>IF(AP46="x",'3 - Projects'!$L44,0)+IF(AP47="x",'3 - Projects'!$L45)+IF(AP48="x",'3 - Projects'!$L46)+IF(AP49="x",'3 - Projects'!$L47)+IF(AP50="x",'3 - Projects'!$L48)</f>
        <v>0</v>
      </c>
      <c r="AQ202" s="85">
        <f>IF(AQ46="x",'3 - Projects'!$L44,0)+IF(AQ47="x",'3 - Projects'!$L45)+IF(AQ48="x",'3 - Projects'!$L46)+IF(AQ49="x",'3 - Projects'!$L47)+IF(AQ50="x",'3 - Projects'!$L48)</f>
        <v>0</v>
      </c>
      <c r="AR202" s="85">
        <f>IF(AR46="x",'3 - Projects'!$L44,0)+IF(AR47="x",'3 - Projects'!$L45)+IF(AR48="x",'3 - Projects'!$L46)+IF(AR49="x",'3 - Projects'!$L47)+IF(AR50="x",'3 - Projects'!$L48)</f>
        <v>0</v>
      </c>
      <c r="AS202" s="85">
        <f>IF(AS46="x",'3 - Projects'!$L44,0)+IF(AS47="x",'3 - Projects'!$L45)+IF(AS48="x",'3 - Projects'!$L46)+IF(AS49="x",'3 - Projects'!$L47)+IF(AS50="x",'3 - Projects'!$L48)</f>
        <v>0</v>
      </c>
      <c r="AT202" s="85">
        <f>IF(AT46="x",'3 - Projects'!$L44,0)+IF(AT47="x",'3 - Projects'!$L45)+IF(AT48="x",'3 - Projects'!$L46)+IF(AT49="x",'3 - Projects'!$L47)+IF(AT50="x",'3 - Projects'!$L48)</f>
        <v>0</v>
      </c>
      <c r="AU202" s="85">
        <f>IF(AU46="x",'3 - Projects'!$L44,0)+IF(AU47="x",'3 - Projects'!$L45)+IF(AU48="x",'3 - Projects'!$L46)+IF(AU49="x",'3 - Projects'!$L47)+IF(AU50="x",'3 - Projects'!$L48)</f>
        <v>0</v>
      </c>
      <c r="AV202" s="85">
        <f>IF(AV46="x",'3 - Projects'!$L44,0)+IF(AV47="x",'3 - Projects'!$L45)+IF(AV48="x",'3 - Projects'!$L46)+IF(AV49="x",'3 - Projects'!$L47)+IF(AV50="x",'3 - Projects'!$L48)</f>
        <v>0</v>
      </c>
      <c r="AW202" s="85">
        <f>IF(AW46="x",'3 - Projects'!$L44,0)+IF(AW47="x",'3 - Projects'!$L45)+IF(AW48="x",'3 - Projects'!$L46)+IF(AW49="x",'3 - Projects'!$L47)+IF(AW50="x",'3 - Projects'!$L48)</f>
        <v>0</v>
      </c>
      <c r="AX202" s="85">
        <f>IF(AX46="x",'3 - Projects'!$L44,0)+IF(AX47="x",'3 - Projects'!$L45)+IF(AX48="x",'3 - Projects'!$L46)+IF(AX49="x",'3 - Projects'!$L47)+IF(AX50="x",'3 - Projects'!$L48)</f>
        <v>0</v>
      </c>
      <c r="AY202" s="85">
        <f>IF(AY46="x",'3 - Projects'!$L44,0)+IF(AY47="x",'3 - Projects'!$L45)+IF(AY48="x",'3 - Projects'!$L46)+IF(AY49="x",'3 - Projects'!$L47)+IF(AY50="x",'3 - Projects'!$L48)</f>
        <v>0</v>
      </c>
      <c r="AZ202" s="85">
        <f>IF(AZ46="x",'3 - Projects'!$L44,0)+IF(AZ47="x",'3 - Projects'!$L45)+IF(AZ48="x",'3 - Projects'!$L46)+IF(AZ49="x",'3 - Projects'!$L47)+IF(AZ50="x",'3 - Projects'!$L48)</f>
        <v>0</v>
      </c>
      <c r="BA202" s="85">
        <f>IF(BA46="x",'3 - Projects'!$L44,0)+IF(BA47="x",'3 - Projects'!$L45)+IF(BA48="x",'3 - Projects'!$L46)+IF(BA49="x",'3 - Projects'!$L47)+IF(BA50="x",'3 - Projects'!$L48)</f>
        <v>0</v>
      </c>
      <c r="BB202" s="85">
        <f>IF(BB46="x",'3 - Projects'!$L44,0)+IF(BB47="x",'3 - Projects'!$L45)+IF(BB48="x",'3 - Projects'!$L46)+IF(BB49="x",'3 - Projects'!$L47)+IF(BB50="x",'3 - Projects'!$L48)</f>
        <v>0</v>
      </c>
      <c r="BC202" s="85">
        <f>IF(BC46="x",'3 - Projects'!$L44,0)+IF(BC47="x",'3 - Projects'!$L45)+IF(BC48="x",'3 - Projects'!$L46)+IF(BC49="x",'3 - Projects'!$L47)+IF(BC50="x",'3 - Projects'!$L48)</f>
        <v>0</v>
      </c>
      <c r="BD202" s="85">
        <f>IF(BD46="x",'3 - Projects'!$L44,0)+IF(BD47="x",'3 - Projects'!$L45)+IF(BD48="x",'3 - Projects'!$L46)+IF(BD49="x",'3 - Projects'!$L47)+IF(BD50="x",'3 - Projects'!$L48)</f>
        <v>0</v>
      </c>
      <c r="BE202" s="85">
        <f>IF(BE46="x",'3 - Projects'!$L44,0)+IF(BE47="x",'3 - Projects'!$L45)+IF(BE48="x",'3 - Projects'!$L46)+IF(BE49="x",'3 - Projects'!$L47)+IF(BE50="x",'3 - Projects'!$L48)</f>
        <v>0</v>
      </c>
      <c r="BF202" s="85">
        <f>IF(BF46="x",'3 - Projects'!$L44,0)+IF(BF47="x",'3 - Projects'!$L45)+IF(BF48="x",'3 - Projects'!$L46)+IF(BF49="x",'3 - Projects'!$L47)+IF(BF50="x",'3 - Projects'!$L48)</f>
        <v>0</v>
      </c>
      <c r="BG202" s="85">
        <f>IF(BG46="x",'3 - Projects'!$L44,0)+IF(BG47="x",'3 - Projects'!$L45)+IF(BG48="x",'3 - Projects'!$L46)+IF(BG49="x",'3 - Projects'!$L47)+IF(BG50="x",'3 - Projects'!$L48)</f>
        <v>0</v>
      </c>
      <c r="BH202" s="86">
        <f>IF(BH46="x",'3 - Projects'!$L44,0)+IF(BH47="x",'3 - Projects'!$L45)+IF(BH48="x",'3 - Projects'!$L46)+IF(BH49="x",'3 - Projects'!$L47)+IF(BH50="x",'3 - Projects'!$L48)</f>
        <v>0</v>
      </c>
    </row>
    <row r="203" spans="1:60">
      <c r="A203" s="84"/>
      <c r="B203" s="85" t="str">
        <f>IF(Resource7_Name&lt;&gt;"",Resource7_Name&amp;"(s)","")</f>
        <v/>
      </c>
      <c r="C203" s="85"/>
      <c r="D203" s="85"/>
      <c r="E203" s="85"/>
      <c r="F203" s="85"/>
      <c r="G203" s="85"/>
      <c r="H203" s="85"/>
      <c r="I203" s="84">
        <f>IF(I46="x",'3 - Projects'!$M44,0)+IF(I47="x",'3 - Projects'!$M45)+IF(I48="x",'3 - Projects'!$M46)+IF(I49="x",'3 - Projects'!$M47)+IF(I50="x",'3 - Projects'!$M48)</f>
        <v>0</v>
      </c>
      <c r="J203" s="85">
        <f>IF(J46="x",'3 - Projects'!$M44,0)+IF(J47="x",'3 - Projects'!$M45)+IF(J48="x",'3 - Projects'!$M46)+IF(J49="x",'3 - Projects'!$M47)+IF(J50="x",'3 - Projects'!$M48)</f>
        <v>0</v>
      </c>
      <c r="K203" s="85">
        <f>IF(K46="x",'3 - Projects'!$M44,0)+IF(K47="x",'3 - Projects'!$M45)+IF(K48="x",'3 - Projects'!$M46)+IF(K49="x",'3 - Projects'!$M47)+IF(K50="x",'3 - Projects'!$M48)</f>
        <v>0</v>
      </c>
      <c r="L203" s="85">
        <f>IF(L46="x",'3 - Projects'!$M44,0)+IF(L47="x",'3 - Projects'!$M45)+IF(L48="x",'3 - Projects'!$M46)+IF(L49="x",'3 - Projects'!$M47)+IF(L50="x",'3 - Projects'!$M48)</f>
        <v>0</v>
      </c>
      <c r="M203" s="85">
        <f>IF(M46="x",'3 - Projects'!$M44,0)+IF(M47="x",'3 - Projects'!$M45)+IF(M48="x",'3 - Projects'!$M46)+IF(M49="x",'3 - Projects'!$M47)+IF(M50="x",'3 - Projects'!$M48)</f>
        <v>0</v>
      </c>
      <c r="N203" s="85">
        <f>IF(N46="x",'3 - Projects'!$M44,0)+IF(N47="x",'3 - Projects'!$M45)+IF(N48="x",'3 - Projects'!$M46)+IF(N49="x",'3 - Projects'!$M47)+IF(N50="x",'3 - Projects'!$M48)</f>
        <v>0</v>
      </c>
      <c r="O203" s="85">
        <f>IF(O46="x",'3 - Projects'!$M44,0)+IF(O47="x",'3 - Projects'!$M45)+IF(O48="x",'3 - Projects'!$M46)+IF(O49="x",'3 - Projects'!$M47)+IF(O50="x",'3 - Projects'!$M48)</f>
        <v>0</v>
      </c>
      <c r="P203" s="85">
        <f>IF(P46="x",'3 - Projects'!$M44,0)+IF(P47="x",'3 - Projects'!$M45)+IF(P48="x",'3 - Projects'!$M46)+IF(P49="x",'3 - Projects'!$M47)+IF(P50="x",'3 - Projects'!$M48)</f>
        <v>0</v>
      </c>
      <c r="Q203" s="85">
        <f>IF(Q46="x",'3 - Projects'!$M44,0)+IF(Q47="x",'3 - Projects'!$M45)+IF(Q48="x",'3 - Projects'!$M46)+IF(Q49="x",'3 - Projects'!$M47)+IF(Q50="x",'3 - Projects'!$M48)</f>
        <v>0</v>
      </c>
      <c r="R203" s="85">
        <f>IF(R46="x",'3 - Projects'!$M44,0)+IF(R47="x",'3 - Projects'!$M45)+IF(R48="x",'3 - Projects'!$M46)+IF(R49="x",'3 - Projects'!$M47)+IF(R50="x",'3 - Projects'!$M48)</f>
        <v>0</v>
      </c>
      <c r="S203" s="85">
        <f>IF(S46="x",'3 - Projects'!$M44,0)+IF(S47="x",'3 - Projects'!$M45)+IF(S48="x",'3 - Projects'!$M46)+IF(S49="x",'3 - Projects'!$M47)+IF(S50="x",'3 - Projects'!$M48)</f>
        <v>0</v>
      </c>
      <c r="T203" s="85">
        <f>IF(T46="x",'3 - Projects'!$M44,0)+IF(T47="x",'3 - Projects'!$M45)+IF(T48="x",'3 - Projects'!$M46)+IF(T49="x",'3 - Projects'!$M47)+IF(T50="x",'3 - Projects'!$M48)</f>
        <v>0</v>
      </c>
      <c r="U203" s="85">
        <f>IF(U46="x",'3 - Projects'!$M44,0)+IF(U47="x",'3 - Projects'!$M45)+IF(U48="x",'3 - Projects'!$M46)+IF(U49="x",'3 - Projects'!$M47)+IF(U50="x",'3 - Projects'!$M48)</f>
        <v>0</v>
      </c>
      <c r="V203" s="85">
        <f>IF(V46="x",'3 - Projects'!$M44,0)+IF(V47="x",'3 - Projects'!$M45)+IF(V48="x",'3 - Projects'!$M46)+IF(V49="x",'3 - Projects'!$M47)+IF(V50="x",'3 - Projects'!$M48)</f>
        <v>0</v>
      </c>
      <c r="W203" s="85">
        <f>IF(W46="x",'3 - Projects'!$M44,0)+IF(W47="x",'3 - Projects'!$M45)+IF(W48="x",'3 - Projects'!$M46)+IF(W49="x",'3 - Projects'!$M47)+IF(W50="x",'3 - Projects'!$M48)</f>
        <v>0</v>
      </c>
      <c r="X203" s="85">
        <f>IF(X46="x",'3 - Projects'!$M44,0)+IF(X47="x",'3 - Projects'!$M45)+IF(X48="x",'3 - Projects'!$M46)+IF(X49="x",'3 - Projects'!$M47)+IF(X50="x",'3 - Projects'!$M48)</f>
        <v>0</v>
      </c>
      <c r="Y203" s="85">
        <f>IF(Y46="x",'3 - Projects'!$M44,0)+IF(Y47="x",'3 - Projects'!$M45)+IF(Y48="x",'3 - Projects'!$M46)+IF(Y49="x",'3 - Projects'!$M47)+IF(Y50="x",'3 - Projects'!$M48)</f>
        <v>0</v>
      </c>
      <c r="Z203" s="85">
        <f>IF(Z46="x",'3 - Projects'!$M44,0)+IF(Z47="x",'3 - Projects'!$M45)+IF(Z48="x",'3 - Projects'!$M46)+IF(Z49="x",'3 - Projects'!$M47)+IF(Z50="x",'3 - Projects'!$M48)</f>
        <v>0</v>
      </c>
      <c r="AA203" s="85">
        <f>IF(AA46="x",'3 - Projects'!$M44,0)+IF(AA47="x",'3 - Projects'!$M45)+IF(AA48="x",'3 - Projects'!$M46)+IF(AA49="x",'3 - Projects'!$M47)+IF(AA50="x",'3 - Projects'!$M48)</f>
        <v>0</v>
      </c>
      <c r="AB203" s="85">
        <f>IF(AB46="x",'3 - Projects'!$M44,0)+IF(AB47="x",'3 - Projects'!$M45)+IF(AB48="x",'3 - Projects'!$M46)+IF(AB49="x",'3 - Projects'!$M47)+IF(AB50="x",'3 - Projects'!$M48)</f>
        <v>0</v>
      </c>
      <c r="AC203" s="85">
        <f>IF(AC46="x",'3 - Projects'!$M44,0)+IF(AC47="x",'3 - Projects'!$M45)+IF(AC48="x",'3 - Projects'!$M46)+IF(AC49="x",'3 - Projects'!$M47)+IF(AC50="x",'3 - Projects'!$M48)</f>
        <v>0</v>
      </c>
      <c r="AD203" s="85">
        <f>IF(AD46="x",'3 - Projects'!$M44,0)+IF(AD47="x",'3 - Projects'!$M45)+IF(AD48="x",'3 - Projects'!$M46)+IF(AD49="x",'3 - Projects'!$M47)+IF(AD50="x",'3 - Projects'!$M48)</f>
        <v>0</v>
      </c>
      <c r="AE203" s="85">
        <f>IF(AE46="x",'3 - Projects'!$M44,0)+IF(AE47="x",'3 - Projects'!$M45)+IF(AE48="x",'3 - Projects'!$M46)+IF(AE49="x",'3 - Projects'!$M47)+IF(AE50="x",'3 - Projects'!$M48)</f>
        <v>0</v>
      </c>
      <c r="AF203" s="85">
        <f>IF(AF46="x",'3 - Projects'!$M44,0)+IF(AF47="x",'3 - Projects'!$M45)+IF(AF48="x",'3 - Projects'!$M46)+IF(AF49="x",'3 - Projects'!$M47)+IF(AF50="x",'3 - Projects'!$M48)</f>
        <v>0</v>
      </c>
      <c r="AG203" s="85">
        <f>IF(AG46="x",'3 - Projects'!$M44,0)+IF(AG47="x",'3 - Projects'!$M45)+IF(AG48="x",'3 - Projects'!$M46)+IF(AG49="x",'3 - Projects'!$M47)+IF(AG50="x",'3 - Projects'!$M48)</f>
        <v>0</v>
      </c>
      <c r="AH203" s="85">
        <f>IF(AH46="x",'3 - Projects'!$M44,0)+IF(AH47="x",'3 - Projects'!$M45)+IF(AH48="x",'3 - Projects'!$M46)+IF(AH49="x",'3 - Projects'!$M47)+IF(AH50="x",'3 - Projects'!$M48)</f>
        <v>0</v>
      </c>
      <c r="AI203" s="85">
        <f>IF(AI46="x",'3 - Projects'!$M44,0)+IF(AI47="x",'3 - Projects'!$M45)+IF(AI48="x",'3 - Projects'!$M46)+IF(AI49="x",'3 - Projects'!$M47)+IF(AI50="x",'3 - Projects'!$M48)</f>
        <v>0</v>
      </c>
      <c r="AJ203" s="85">
        <f>IF(AJ46="x",'3 - Projects'!$M44,0)+IF(AJ47="x",'3 - Projects'!$M45)+IF(AJ48="x",'3 - Projects'!$M46)+IF(AJ49="x",'3 - Projects'!$M47)+IF(AJ50="x",'3 - Projects'!$M48)</f>
        <v>0</v>
      </c>
      <c r="AK203" s="85">
        <f>IF(AK46="x",'3 - Projects'!$M44,0)+IF(AK47="x",'3 - Projects'!$M45)+IF(AK48="x",'3 - Projects'!$M46)+IF(AK49="x",'3 - Projects'!$M47)+IF(AK50="x",'3 - Projects'!$M48)</f>
        <v>0</v>
      </c>
      <c r="AL203" s="85">
        <f>IF(AL46="x",'3 - Projects'!$M44,0)+IF(AL47="x",'3 - Projects'!$M45)+IF(AL48="x",'3 - Projects'!$M46)+IF(AL49="x",'3 - Projects'!$M47)+IF(AL50="x",'3 - Projects'!$M48)</f>
        <v>0</v>
      </c>
      <c r="AM203" s="85">
        <f>IF(AM46="x",'3 - Projects'!$M44,0)+IF(AM47="x",'3 - Projects'!$M45)+IF(AM48="x",'3 - Projects'!$M46)+IF(AM49="x",'3 - Projects'!$M47)+IF(AM50="x",'3 - Projects'!$M48)</f>
        <v>0</v>
      </c>
      <c r="AN203" s="85">
        <f>IF(AN46="x",'3 - Projects'!$M44,0)+IF(AN47="x",'3 - Projects'!$M45)+IF(AN48="x",'3 - Projects'!$M46)+IF(AN49="x",'3 - Projects'!$M47)+IF(AN50="x",'3 - Projects'!$M48)</f>
        <v>0</v>
      </c>
      <c r="AO203" s="85">
        <f>IF(AO46="x",'3 - Projects'!$M44,0)+IF(AO47="x",'3 - Projects'!$M45)+IF(AO48="x",'3 - Projects'!$M46)+IF(AO49="x",'3 - Projects'!$M47)+IF(AO50="x",'3 - Projects'!$M48)</f>
        <v>0</v>
      </c>
      <c r="AP203" s="85">
        <f>IF(AP46="x",'3 - Projects'!$M44,0)+IF(AP47="x",'3 - Projects'!$M45)+IF(AP48="x",'3 - Projects'!$M46)+IF(AP49="x",'3 - Projects'!$M47)+IF(AP50="x",'3 - Projects'!$M48)</f>
        <v>0</v>
      </c>
      <c r="AQ203" s="85">
        <f>IF(AQ46="x",'3 - Projects'!$M44,0)+IF(AQ47="x",'3 - Projects'!$M45)+IF(AQ48="x",'3 - Projects'!$M46)+IF(AQ49="x",'3 - Projects'!$M47)+IF(AQ50="x",'3 - Projects'!$M48)</f>
        <v>0</v>
      </c>
      <c r="AR203" s="85">
        <f>IF(AR46="x",'3 - Projects'!$M44,0)+IF(AR47="x",'3 - Projects'!$M45)+IF(AR48="x",'3 - Projects'!$M46)+IF(AR49="x",'3 - Projects'!$M47)+IF(AR50="x",'3 - Projects'!$M48)</f>
        <v>0</v>
      </c>
      <c r="AS203" s="85">
        <f>IF(AS46="x",'3 - Projects'!$M44,0)+IF(AS47="x",'3 - Projects'!$M45)+IF(AS48="x",'3 - Projects'!$M46)+IF(AS49="x",'3 - Projects'!$M47)+IF(AS50="x",'3 - Projects'!$M48)</f>
        <v>0</v>
      </c>
      <c r="AT203" s="85">
        <f>IF(AT46="x",'3 - Projects'!$M44,0)+IF(AT47="x",'3 - Projects'!$M45)+IF(AT48="x",'3 - Projects'!$M46)+IF(AT49="x",'3 - Projects'!$M47)+IF(AT50="x",'3 - Projects'!$M48)</f>
        <v>0</v>
      </c>
      <c r="AU203" s="85">
        <f>IF(AU46="x",'3 - Projects'!$M44,0)+IF(AU47="x",'3 - Projects'!$M45)+IF(AU48="x",'3 - Projects'!$M46)+IF(AU49="x",'3 - Projects'!$M47)+IF(AU50="x",'3 - Projects'!$M48)</f>
        <v>0</v>
      </c>
      <c r="AV203" s="85">
        <f>IF(AV46="x",'3 - Projects'!$M44,0)+IF(AV47="x",'3 - Projects'!$M45)+IF(AV48="x",'3 - Projects'!$M46)+IF(AV49="x",'3 - Projects'!$M47)+IF(AV50="x",'3 - Projects'!$M48)</f>
        <v>0</v>
      </c>
      <c r="AW203" s="85">
        <f>IF(AW46="x",'3 - Projects'!$M44,0)+IF(AW47="x",'3 - Projects'!$M45)+IF(AW48="x",'3 - Projects'!$M46)+IF(AW49="x",'3 - Projects'!$M47)+IF(AW50="x",'3 - Projects'!$M48)</f>
        <v>0</v>
      </c>
      <c r="AX203" s="85">
        <f>IF(AX46="x",'3 - Projects'!$M44,0)+IF(AX47="x",'3 - Projects'!$M45)+IF(AX48="x",'3 - Projects'!$M46)+IF(AX49="x",'3 - Projects'!$M47)+IF(AX50="x",'3 - Projects'!$M48)</f>
        <v>0</v>
      </c>
      <c r="AY203" s="85">
        <f>IF(AY46="x",'3 - Projects'!$M44,0)+IF(AY47="x",'3 - Projects'!$M45)+IF(AY48="x",'3 - Projects'!$M46)+IF(AY49="x",'3 - Projects'!$M47)+IF(AY50="x",'3 - Projects'!$M48)</f>
        <v>0</v>
      </c>
      <c r="AZ203" s="85">
        <f>IF(AZ46="x",'3 - Projects'!$M44,0)+IF(AZ47="x",'3 - Projects'!$M45)+IF(AZ48="x",'3 - Projects'!$M46)+IF(AZ49="x",'3 - Projects'!$M47)+IF(AZ50="x",'3 - Projects'!$M48)</f>
        <v>0</v>
      </c>
      <c r="BA203" s="85">
        <f>IF(BA46="x",'3 - Projects'!$M44,0)+IF(BA47="x",'3 - Projects'!$M45)+IF(BA48="x",'3 - Projects'!$M46)+IF(BA49="x",'3 - Projects'!$M47)+IF(BA50="x",'3 - Projects'!$M48)</f>
        <v>0</v>
      </c>
      <c r="BB203" s="85">
        <f>IF(BB46="x",'3 - Projects'!$M44,0)+IF(BB47="x",'3 - Projects'!$M45)+IF(BB48="x",'3 - Projects'!$M46)+IF(BB49="x",'3 - Projects'!$M47)+IF(BB50="x",'3 - Projects'!$M48)</f>
        <v>0</v>
      </c>
      <c r="BC203" s="85">
        <f>IF(BC46="x",'3 - Projects'!$M44,0)+IF(BC47="x",'3 - Projects'!$M45)+IF(BC48="x",'3 - Projects'!$M46)+IF(BC49="x",'3 - Projects'!$M47)+IF(BC50="x",'3 - Projects'!$M48)</f>
        <v>0</v>
      </c>
      <c r="BD203" s="85">
        <f>IF(BD46="x",'3 - Projects'!$M44,0)+IF(BD47="x",'3 - Projects'!$M45)+IF(BD48="x",'3 - Projects'!$M46)+IF(BD49="x",'3 - Projects'!$M47)+IF(BD50="x",'3 - Projects'!$M48)</f>
        <v>0</v>
      </c>
      <c r="BE203" s="85">
        <f>IF(BE46="x",'3 - Projects'!$M44,0)+IF(BE47="x",'3 - Projects'!$M45)+IF(BE48="x",'3 - Projects'!$M46)+IF(BE49="x",'3 - Projects'!$M47)+IF(BE50="x",'3 - Projects'!$M48)</f>
        <v>0</v>
      </c>
      <c r="BF203" s="85">
        <f>IF(BF46="x",'3 - Projects'!$M44,0)+IF(BF47="x",'3 - Projects'!$M45)+IF(BF48="x",'3 - Projects'!$M46)+IF(BF49="x",'3 - Projects'!$M47)+IF(BF50="x",'3 - Projects'!$M48)</f>
        <v>0</v>
      </c>
      <c r="BG203" s="85">
        <f>IF(BG46="x",'3 - Projects'!$M44,0)+IF(BG47="x",'3 - Projects'!$M45)+IF(BG48="x",'3 - Projects'!$M46)+IF(BG49="x",'3 - Projects'!$M47)+IF(BG50="x",'3 - Projects'!$M48)</f>
        <v>0</v>
      </c>
      <c r="BH203" s="86">
        <f>IF(BH46="x",'3 - Projects'!$M44,0)+IF(BH47="x",'3 - Projects'!$M45)+IF(BH48="x",'3 - Projects'!$M46)+IF(BH49="x",'3 - Projects'!$M47)+IF(BH50="x",'3 - Projects'!$M48)</f>
        <v>0</v>
      </c>
    </row>
    <row r="204" spans="1:60">
      <c r="A204" s="84"/>
      <c r="B204" s="85" t="str">
        <f>IF(Resource8_Name&lt;&gt;"",Resource8_Name&amp;"(s)","")</f>
        <v/>
      </c>
      <c r="C204" s="85"/>
      <c r="D204" s="85"/>
      <c r="E204" s="85"/>
      <c r="F204" s="85"/>
      <c r="G204" s="85"/>
      <c r="H204" s="85"/>
      <c r="I204" s="84">
        <f>IF(I46="x",'3 - Projects'!$N44,0)+IF(I47="x",'3 - Projects'!$N45)+IF(I48="x",'3 - Projects'!$N46)+IF(I49="x",'3 - Projects'!$N47)+IF(I50="x",'3 - Projects'!$N48)</f>
        <v>0</v>
      </c>
      <c r="J204" s="85">
        <f>IF(J46="x",'3 - Projects'!$N44,0)+IF(J47="x",'3 - Projects'!$N45)+IF(J48="x",'3 - Projects'!$N46)+IF(J49="x",'3 - Projects'!$N47)+IF(J50="x",'3 - Projects'!$N48)</f>
        <v>0</v>
      </c>
      <c r="K204" s="85">
        <f>IF(K46="x",'3 - Projects'!$N44,0)+IF(K47="x",'3 - Projects'!$N45)+IF(K48="x",'3 - Projects'!$N46)+IF(K49="x",'3 - Projects'!$N47)+IF(K50="x",'3 - Projects'!$N48)</f>
        <v>0</v>
      </c>
      <c r="L204" s="85">
        <f>IF(L46="x",'3 - Projects'!$N44,0)+IF(L47="x",'3 - Projects'!$N45)+IF(L48="x",'3 - Projects'!$N46)+IF(L49="x",'3 - Projects'!$N47)+IF(L50="x",'3 - Projects'!$N48)</f>
        <v>0</v>
      </c>
      <c r="M204" s="85">
        <f>IF(M46="x",'3 - Projects'!$N44,0)+IF(M47="x",'3 - Projects'!$N45)+IF(M48="x",'3 - Projects'!$N46)+IF(M49="x",'3 - Projects'!$N47)+IF(M50="x",'3 - Projects'!$N48)</f>
        <v>0</v>
      </c>
      <c r="N204" s="85">
        <f>IF(N46="x",'3 - Projects'!$N44,0)+IF(N47="x",'3 - Projects'!$N45)+IF(N48="x",'3 - Projects'!$N46)+IF(N49="x",'3 - Projects'!$N47)+IF(N50="x",'3 - Projects'!$N48)</f>
        <v>0</v>
      </c>
      <c r="O204" s="85">
        <f>IF(O46="x",'3 - Projects'!$N44,0)+IF(O47="x",'3 - Projects'!$N45)+IF(O48="x",'3 - Projects'!$N46)+IF(O49="x",'3 - Projects'!$N47)+IF(O50="x",'3 - Projects'!$N48)</f>
        <v>0</v>
      </c>
      <c r="P204" s="85">
        <f>IF(P46="x",'3 - Projects'!$N44,0)+IF(P47="x",'3 - Projects'!$N45)+IF(P48="x",'3 - Projects'!$N46)+IF(P49="x",'3 - Projects'!$N47)+IF(P50="x",'3 - Projects'!$N48)</f>
        <v>0</v>
      </c>
      <c r="Q204" s="85">
        <f>IF(Q46="x",'3 - Projects'!$N44,0)+IF(Q47="x",'3 - Projects'!$N45)+IF(Q48="x",'3 - Projects'!$N46)+IF(Q49="x",'3 - Projects'!$N47)+IF(Q50="x",'3 - Projects'!$N48)</f>
        <v>0</v>
      </c>
      <c r="R204" s="85">
        <f>IF(R46="x",'3 - Projects'!$N44,0)+IF(R47="x",'3 - Projects'!$N45)+IF(R48="x",'3 - Projects'!$N46)+IF(R49="x",'3 - Projects'!$N47)+IF(R50="x",'3 - Projects'!$N48)</f>
        <v>0</v>
      </c>
      <c r="S204" s="85">
        <f>IF(S46="x",'3 - Projects'!$N44,0)+IF(S47="x",'3 - Projects'!$N45)+IF(S48="x",'3 - Projects'!$N46)+IF(S49="x",'3 - Projects'!$N47)+IF(S50="x",'3 - Projects'!$N48)</f>
        <v>0</v>
      </c>
      <c r="T204" s="85">
        <f>IF(T46="x",'3 - Projects'!$N44,0)+IF(T47="x",'3 - Projects'!$N45)+IF(T48="x",'3 - Projects'!$N46)+IF(T49="x",'3 - Projects'!$N47)+IF(T50="x",'3 - Projects'!$N48)</f>
        <v>0</v>
      </c>
      <c r="U204" s="85">
        <f>IF(U46="x",'3 - Projects'!$N44,0)+IF(U47="x",'3 - Projects'!$N45)+IF(U48="x",'3 - Projects'!$N46)+IF(U49="x",'3 - Projects'!$N47)+IF(U50="x",'3 - Projects'!$N48)</f>
        <v>0</v>
      </c>
      <c r="V204" s="85">
        <f>IF(V46="x",'3 - Projects'!$N44,0)+IF(V47="x",'3 - Projects'!$N45)+IF(V48="x",'3 - Projects'!$N46)+IF(V49="x",'3 - Projects'!$N47)+IF(V50="x",'3 - Projects'!$N48)</f>
        <v>0</v>
      </c>
      <c r="W204" s="85">
        <f>IF(W46="x",'3 - Projects'!$N44,0)+IF(W47="x",'3 - Projects'!$N45)+IF(W48="x",'3 - Projects'!$N46)+IF(W49="x",'3 - Projects'!$N47)+IF(W50="x",'3 - Projects'!$N48)</f>
        <v>0</v>
      </c>
      <c r="X204" s="85">
        <f>IF(X46="x",'3 - Projects'!$N44,0)+IF(X47="x",'3 - Projects'!$N45)+IF(X48="x",'3 - Projects'!$N46)+IF(X49="x",'3 - Projects'!$N47)+IF(X50="x",'3 - Projects'!$N48)</f>
        <v>0</v>
      </c>
      <c r="Y204" s="85">
        <f>IF(Y46="x",'3 - Projects'!$N44,0)+IF(Y47="x",'3 - Projects'!$N45)+IF(Y48="x",'3 - Projects'!$N46)+IF(Y49="x",'3 - Projects'!$N47)+IF(Y50="x",'3 - Projects'!$N48)</f>
        <v>0</v>
      </c>
      <c r="Z204" s="85">
        <f>IF(Z46="x",'3 - Projects'!$N44,0)+IF(Z47="x",'3 - Projects'!$N45)+IF(Z48="x",'3 - Projects'!$N46)+IF(Z49="x",'3 - Projects'!$N47)+IF(Z50="x",'3 - Projects'!$N48)</f>
        <v>0</v>
      </c>
      <c r="AA204" s="85">
        <f>IF(AA46="x",'3 - Projects'!$N44,0)+IF(AA47="x",'3 - Projects'!$N45)+IF(AA48="x",'3 - Projects'!$N46)+IF(AA49="x",'3 - Projects'!$N47)+IF(AA50="x",'3 - Projects'!$N48)</f>
        <v>0</v>
      </c>
      <c r="AB204" s="85">
        <f>IF(AB46="x",'3 - Projects'!$N44,0)+IF(AB47="x",'3 - Projects'!$N45)+IF(AB48="x",'3 - Projects'!$N46)+IF(AB49="x",'3 - Projects'!$N47)+IF(AB50="x",'3 - Projects'!$N48)</f>
        <v>0</v>
      </c>
      <c r="AC204" s="85">
        <f>IF(AC46="x",'3 - Projects'!$N44,0)+IF(AC47="x",'3 - Projects'!$N45)+IF(AC48="x",'3 - Projects'!$N46)+IF(AC49="x",'3 - Projects'!$N47)+IF(AC50="x",'3 - Projects'!$N48)</f>
        <v>0</v>
      </c>
      <c r="AD204" s="85">
        <f>IF(AD46="x",'3 - Projects'!$N44,0)+IF(AD47="x",'3 - Projects'!$N45)+IF(AD48="x",'3 - Projects'!$N46)+IF(AD49="x",'3 - Projects'!$N47)+IF(AD50="x",'3 - Projects'!$N48)</f>
        <v>0</v>
      </c>
      <c r="AE204" s="85">
        <f>IF(AE46="x",'3 - Projects'!$N44,0)+IF(AE47="x",'3 - Projects'!$N45)+IF(AE48="x",'3 - Projects'!$N46)+IF(AE49="x",'3 - Projects'!$N47)+IF(AE50="x",'3 - Projects'!$N48)</f>
        <v>0</v>
      </c>
      <c r="AF204" s="85">
        <f>IF(AF46="x",'3 - Projects'!$N44,0)+IF(AF47="x",'3 - Projects'!$N45)+IF(AF48="x",'3 - Projects'!$N46)+IF(AF49="x",'3 - Projects'!$N47)+IF(AF50="x",'3 - Projects'!$N48)</f>
        <v>0</v>
      </c>
      <c r="AG204" s="85">
        <f>IF(AG46="x",'3 - Projects'!$N44,0)+IF(AG47="x",'3 - Projects'!$N45)+IF(AG48="x",'3 - Projects'!$N46)+IF(AG49="x",'3 - Projects'!$N47)+IF(AG50="x",'3 - Projects'!$N48)</f>
        <v>0</v>
      </c>
      <c r="AH204" s="85">
        <f>IF(AH46="x",'3 - Projects'!$N44,0)+IF(AH47="x",'3 - Projects'!$N45)+IF(AH48="x",'3 - Projects'!$N46)+IF(AH49="x",'3 - Projects'!$N47)+IF(AH50="x",'3 - Projects'!$N48)</f>
        <v>0</v>
      </c>
      <c r="AI204" s="85">
        <f>IF(AI46="x",'3 - Projects'!$N44,0)+IF(AI47="x",'3 - Projects'!$N45)+IF(AI48="x",'3 - Projects'!$N46)+IF(AI49="x",'3 - Projects'!$N47)+IF(AI50="x",'3 - Projects'!$N48)</f>
        <v>0</v>
      </c>
      <c r="AJ204" s="85">
        <f>IF(AJ46="x",'3 - Projects'!$N44,0)+IF(AJ47="x",'3 - Projects'!$N45)+IF(AJ48="x",'3 - Projects'!$N46)+IF(AJ49="x",'3 - Projects'!$N47)+IF(AJ50="x",'3 - Projects'!$N48)</f>
        <v>0</v>
      </c>
      <c r="AK204" s="85">
        <f>IF(AK46="x",'3 - Projects'!$N44,0)+IF(AK47="x",'3 - Projects'!$N45)+IF(AK48="x",'3 - Projects'!$N46)+IF(AK49="x",'3 - Projects'!$N47)+IF(AK50="x",'3 - Projects'!$N48)</f>
        <v>0</v>
      </c>
      <c r="AL204" s="85">
        <f>IF(AL46="x",'3 - Projects'!$N44,0)+IF(AL47="x",'3 - Projects'!$N45)+IF(AL48="x",'3 - Projects'!$N46)+IF(AL49="x",'3 - Projects'!$N47)+IF(AL50="x",'3 - Projects'!$N48)</f>
        <v>0</v>
      </c>
      <c r="AM204" s="85">
        <f>IF(AM46="x",'3 - Projects'!$N44,0)+IF(AM47="x",'3 - Projects'!$N45)+IF(AM48="x",'3 - Projects'!$N46)+IF(AM49="x",'3 - Projects'!$N47)+IF(AM50="x",'3 - Projects'!$N48)</f>
        <v>0</v>
      </c>
      <c r="AN204" s="85">
        <f>IF(AN46="x",'3 - Projects'!$N44,0)+IF(AN47="x",'3 - Projects'!$N45)+IF(AN48="x",'3 - Projects'!$N46)+IF(AN49="x",'3 - Projects'!$N47)+IF(AN50="x",'3 - Projects'!$N48)</f>
        <v>0</v>
      </c>
      <c r="AO204" s="85">
        <f>IF(AO46="x",'3 - Projects'!$N44,0)+IF(AO47="x",'3 - Projects'!$N45)+IF(AO48="x",'3 - Projects'!$N46)+IF(AO49="x",'3 - Projects'!$N47)+IF(AO50="x",'3 - Projects'!$N48)</f>
        <v>0</v>
      </c>
      <c r="AP204" s="85">
        <f>IF(AP46="x",'3 - Projects'!$N44,0)+IF(AP47="x",'3 - Projects'!$N45)+IF(AP48="x",'3 - Projects'!$N46)+IF(AP49="x",'3 - Projects'!$N47)+IF(AP50="x",'3 - Projects'!$N48)</f>
        <v>0</v>
      </c>
      <c r="AQ204" s="85">
        <f>IF(AQ46="x",'3 - Projects'!$N44,0)+IF(AQ47="x",'3 - Projects'!$N45)+IF(AQ48="x",'3 - Projects'!$N46)+IF(AQ49="x",'3 - Projects'!$N47)+IF(AQ50="x",'3 - Projects'!$N48)</f>
        <v>0</v>
      </c>
      <c r="AR204" s="85">
        <f>IF(AR46="x",'3 - Projects'!$N44,0)+IF(AR47="x",'3 - Projects'!$N45)+IF(AR48="x",'3 - Projects'!$N46)+IF(AR49="x",'3 - Projects'!$N47)+IF(AR50="x",'3 - Projects'!$N48)</f>
        <v>0</v>
      </c>
      <c r="AS204" s="85">
        <f>IF(AS46="x",'3 - Projects'!$N44,0)+IF(AS47="x",'3 - Projects'!$N45)+IF(AS48="x",'3 - Projects'!$N46)+IF(AS49="x",'3 - Projects'!$N47)+IF(AS50="x",'3 - Projects'!$N48)</f>
        <v>0</v>
      </c>
      <c r="AT204" s="85">
        <f>IF(AT46="x",'3 - Projects'!$N44,0)+IF(AT47="x",'3 - Projects'!$N45)+IF(AT48="x",'3 - Projects'!$N46)+IF(AT49="x",'3 - Projects'!$N47)+IF(AT50="x",'3 - Projects'!$N48)</f>
        <v>0</v>
      </c>
      <c r="AU204" s="85">
        <f>IF(AU46="x",'3 - Projects'!$N44,0)+IF(AU47="x",'3 - Projects'!$N45)+IF(AU48="x",'3 - Projects'!$N46)+IF(AU49="x",'3 - Projects'!$N47)+IF(AU50="x",'3 - Projects'!$N48)</f>
        <v>0</v>
      </c>
      <c r="AV204" s="85">
        <f>IF(AV46="x",'3 - Projects'!$N44,0)+IF(AV47="x",'3 - Projects'!$N45)+IF(AV48="x",'3 - Projects'!$N46)+IF(AV49="x",'3 - Projects'!$N47)+IF(AV50="x",'3 - Projects'!$N48)</f>
        <v>0</v>
      </c>
      <c r="AW204" s="85">
        <f>IF(AW46="x",'3 - Projects'!$N44,0)+IF(AW47="x",'3 - Projects'!$N45)+IF(AW48="x",'3 - Projects'!$N46)+IF(AW49="x",'3 - Projects'!$N47)+IF(AW50="x",'3 - Projects'!$N48)</f>
        <v>0</v>
      </c>
      <c r="AX204" s="85">
        <f>IF(AX46="x",'3 - Projects'!$N44,0)+IF(AX47="x",'3 - Projects'!$N45)+IF(AX48="x",'3 - Projects'!$N46)+IF(AX49="x",'3 - Projects'!$N47)+IF(AX50="x",'3 - Projects'!$N48)</f>
        <v>0</v>
      </c>
      <c r="AY204" s="85">
        <f>IF(AY46="x",'3 - Projects'!$N44,0)+IF(AY47="x",'3 - Projects'!$N45)+IF(AY48="x",'3 - Projects'!$N46)+IF(AY49="x",'3 - Projects'!$N47)+IF(AY50="x",'3 - Projects'!$N48)</f>
        <v>0</v>
      </c>
      <c r="AZ204" s="85">
        <f>IF(AZ46="x",'3 - Projects'!$N44,0)+IF(AZ47="x",'3 - Projects'!$N45)+IF(AZ48="x",'3 - Projects'!$N46)+IF(AZ49="x",'3 - Projects'!$N47)+IF(AZ50="x",'3 - Projects'!$N48)</f>
        <v>0</v>
      </c>
      <c r="BA204" s="85">
        <f>IF(BA46="x",'3 - Projects'!$N44,0)+IF(BA47="x",'3 - Projects'!$N45)+IF(BA48="x",'3 - Projects'!$N46)+IF(BA49="x",'3 - Projects'!$N47)+IF(BA50="x",'3 - Projects'!$N48)</f>
        <v>0</v>
      </c>
      <c r="BB204" s="85">
        <f>IF(BB46="x",'3 - Projects'!$N44,0)+IF(BB47="x",'3 - Projects'!$N45)+IF(BB48="x",'3 - Projects'!$N46)+IF(BB49="x",'3 - Projects'!$N47)+IF(BB50="x",'3 - Projects'!$N48)</f>
        <v>0</v>
      </c>
      <c r="BC204" s="85">
        <f>IF(BC46="x",'3 - Projects'!$N44,0)+IF(BC47="x",'3 - Projects'!$N45)+IF(BC48="x",'3 - Projects'!$N46)+IF(BC49="x",'3 - Projects'!$N47)+IF(BC50="x",'3 - Projects'!$N48)</f>
        <v>0</v>
      </c>
      <c r="BD204" s="85">
        <f>IF(BD46="x",'3 - Projects'!$N44,0)+IF(BD47="x",'3 - Projects'!$N45)+IF(BD48="x",'3 - Projects'!$N46)+IF(BD49="x",'3 - Projects'!$N47)+IF(BD50="x",'3 - Projects'!$N48)</f>
        <v>0</v>
      </c>
      <c r="BE204" s="85">
        <f>IF(BE46="x",'3 - Projects'!$N44,0)+IF(BE47="x",'3 - Projects'!$N45)+IF(BE48="x",'3 - Projects'!$N46)+IF(BE49="x",'3 - Projects'!$N47)+IF(BE50="x",'3 - Projects'!$N48)</f>
        <v>0</v>
      </c>
      <c r="BF204" s="85">
        <f>IF(BF46="x",'3 - Projects'!$N44,0)+IF(BF47="x",'3 - Projects'!$N45)+IF(BF48="x",'3 - Projects'!$N46)+IF(BF49="x",'3 - Projects'!$N47)+IF(BF50="x",'3 - Projects'!$N48)</f>
        <v>0</v>
      </c>
      <c r="BG204" s="85">
        <f>IF(BG46="x",'3 - Projects'!$N44,0)+IF(BG47="x",'3 - Projects'!$N45)+IF(BG48="x",'3 - Projects'!$N46)+IF(BG49="x",'3 - Projects'!$N47)+IF(BG50="x",'3 - Projects'!$N48)</f>
        <v>0</v>
      </c>
      <c r="BH204" s="86">
        <f>IF(BH46="x",'3 - Projects'!$N44,0)+IF(BH47="x",'3 - Projects'!$N45)+IF(BH48="x",'3 - Projects'!$N46)+IF(BH49="x",'3 - Projects'!$N47)+IF(BH50="x",'3 - Projects'!$N48)</f>
        <v>0</v>
      </c>
    </row>
    <row r="205" spans="1:60">
      <c r="A205" s="84"/>
      <c r="B205" s="85" t="str">
        <f>IF(Resource9_Name&lt;&gt;"",Resource9_Name&amp;"(s)","")</f>
        <v/>
      </c>
      <c r="C205" s="85"/>
      <c r="D205" s="85"/>
      <c r="E205" s="85"/>
      <c r="F205" s="85"/>
      <c r="G205" s="85"/>
      <c r="H205" s="85"/>
      <c r="I205" s="84">
        <f>IF(I46="x",'3 - Projects'!$O44,0)+IF(I47="x",'3 - Projects'!$O45)+IF(I48="x",'3 - Projects'!$O46)+IF(I49="x",'3 - Projects'!$O47)+IF(I50="x",'3 - Projects'!$O48)</f>
        <v>0</v>
      </c>
      <c r="J205" s="85">
        <f>IF(J46="x",'3 - Projects'!$O44,0)+IF(J47="x",'3 - Projects'!$O45)+IF(J48="x",'3 - Projects'!$O46)+IF(J49="x",'3 - Projects'!$O47)+IF(J50="x",'3 - Projects'!$O48)</f>
        <v>0</v>
      </c>
      <c r="K205" s="85">
        <f>IF(K46="x",'3 - Projects'!$O44,0)+IF(K47="x",'3 - Projects'!$O45)+IF(K48="x",'3 - Projects'!$O46)+IF(K49="x",'3 - Projects'!$O47)+IF(K50="x",'3 - Projects'!$O48)</f>
        <v>0</v>
      </c>
      <c r="L205" s="85">
        <f>IF(L46="x",'3 - Projects'!$O44,0)+IF(L47="x",'3 - Projects'!$O45)+IF(L48="x",'3 - Projects'!$O46)+IF(L49="x",'3 - Projects'!$O47)+IF(L50="x",'3 - Projects'!$O48)</f>
        <v>0</v>
      </c>
      <c r="M205" s="85">
        <f>IF(M46="x",'3 - Projects'!$O44,0)+IF(M47="x",'3 - Projects'!$O45)+IF(M48="x",'3 - Projects'!$O46)+IF(M49="x",'3 - Projects'!$O47)+IF(M50="x",'3 - Projects'!$O48)</f>
        <v>0</v>
      </c>
      <c r="N205" s="85">
        <f>IF(N46="x",'3 - Projects'!$O44,0)+IF(N47="x",'3 - Projects'!$O45)+IF(N48="x",'3 - Projects'!$O46)+IF(N49="x",'3 - Projects'!$O47)+IF(N50="x",'3 - Projects'!$O48)</f>
        <v>0</v>
      </c>
      <c r="O205" s="85">
        <f>IF(O46="x",'3 - Projects'!$O44,0)+IF(O47="x",'3 - Projects'!$O45)+IF(O48="x",'3 - Projects'!$O46)+IF(O49="x",'3 - Projects'!$O47)+IF(O50="x",'3 - Projects'!$O48)</f>
        <v>0</v>
      </c>
      <c r="P205" s="85">
        <f>IF(P46="x",'3 - Projects'!$O44,0)+IF(P47="x",'3 - Projects'!$O45)+IF(P48="x",'3 - Projects'!$O46)+IF(P49="x",'3 - Projects'!$O47)+IF(P50="x",'3 - Projects'!$O48)</f>
        <v>0</v>
      </c>
      <c r="Q205" s="85">
        <f>IF(Q46="x",'3 - Projects'!$O44,0)+IF(Q47="x",'3 - Projects'!$O45)+IF(Q48="x",'3 - Projects'!$O46)+IF(Q49="x",'3 - Projects'!$O47)+IF(Q50="x",'3 - Projects'!$O48)</f>
        <v>0</v>
      </c>
      <c r="R205" s="85">
        <f>IF(R46="x",'3 - Projects'!$O44,0)+IF(R47="x",'3 - Projects'!$O45)+IF(R48="x",'3 - Projects'!$O46)+IF(R49="x",'3 - Projects'!$O47)+IF(R50="x",'3 - Projects'!$O48)</f>
        <v>0</v>
      </c>
      <c r="S205" s="85">
        <f>IF(S46="x",'3 - Projects'!$O44,0)+IF(S47="x",'3 - Projects'!$O45)+IF(S48="x",'3 - Projects'!$O46)+IF(S49="x",'3 - Projects'!$O47)+IF(S50="x",'3 - Projects'!$O48)</f>
        <v>0</v>
      </c>
      <c r="T205" s="85">
        <f>IF(T46="x",'3 - Projects'!$O44,0)+IF(T47="x",'3 - Projects'!$O45)+IF(T48="x",'3 - Projects'!$O46)+IF(T49="x",'3 - Projects'!$O47)+IF(T50="x",'3 - Projects'!$O48)</f>
        <v>0</v>
      </c>
      <c r="U205" s="85">
        <f>IF(U46="x",'3 - Projects'!$O44,0)+IF(U47="x",'3 - Projects'!$O45)+IF(U48="x",'3 - Projects'!$O46)+IF(U49="x",'3 - Projects'!$O47)+IF(U50="x",'3 - Projects'!$O48)</f>
        <v>0</v>
      </c>
      <c r="V205" s="85">
        <f>IF(V46="x",'3 - Projects'!$O44,0)+IF(V47="x",'3 - Projects'!$O45)+IF(V48="x",'3 - Projects'!$O46)+IF(V49="x",'3 - Projects'!$O47)+IF(V50="x",'3 - Projects'!$O48)</f>
        <v>0</v>
      </c>
      <c r="W205" s="85">
        <f>IF(W46="x",'3 - Projects'!$O44,0)+IF(W47="x",'3 - Projects'!$O45)+IF(W48="x",'3 - Projects'!$O46)+IF(W49="x",'3 - Projects'!$O47)+IF(W50="x",'3 - Projects'!$O48)</f>
        <v>0</v>
      </c>
      <c r="X205" s="85">
        <f>IF(X46="x",'3 - Projects'!$O44,0)+IF(X47="x",'3 - Projects'!$O45)+IF(X48="x",'3 - Projects'!$O46)+IF(X49="x",'3 - Projects'!$O47)+IF(X50="x",'3 - Projects'!$O48)</f>
        <v>0</v>
      </c>
      <c r="Y205" s="85">
        <f>IF(Y46="x",'3 - Projects'!$O44,0)+IF(Y47="x",'3 - Projects'!$O45)+IF(Y48="x",'3 - Projects'!$O46)+IF(Y49="x",'3 - Projects'!$O47)+IF(Y50="x",'3 - Projects'!$O48)</f>
        <v>0</v>
      </c>
      <c r="Z205" s="85">
        <f>IF(Z46="x",'3 - Projects'!$O44,0)+IF(Z47="x",'3 - Projects'!$O45)+IF(Z48="x",'3 - Projects'!$O46)+IF(Z49="x",'3 - Projects'!$O47)+IF(Z50="x",'3 - Projects'!$O48)</f>
        <v>0</v>
      </c>
      <c r="AA205" s="85">
        <f>IF(AA46="x",'3 - Projects'!$O44,0)+IF(AA47="x",'3 - Projects'!$O45)+IF(AA48="x",'3 - Projects'!$O46)+IF(AA49="x",'3 - Projects'!$O47)+IF(AA50="x",'3 - Projects'!$O48)</f>
        <v>0</v>
      </c>
      <c r="AB205" s="85">
        <f>IF(AB46="x",'3 - Projects'!$O44,0)+IF(AB47="x",'3 - Projects'!$O45)+IF(AB48="x",'3 - Projects'!$O46)+IF(AB49="x",'3 - Projects'!$O47)+IF(AB50="x",'3 - Projects'!$O48)</f>
        <v>0</v>
      </c>
      <c r="AC205" s="85">
        <f>IF(AC46="x",'3 - Projects'!$O44,0)+IF(AC47="x",'3 - Projects'!$O45)+IF(AC48="x",'3 - Projects'!$O46)+IF(AC49="x",'3 - Projects'!$O47)+IF(AC50="x",'3 - Projects'!$O48)</f>
        <v>0</v>
      </c>
      <c r="AD205" s="85">
        <f>IF(AD46="x",'3 - Projects'!$O44,0)+IF(AD47="x",'3 - Projects'!$O45)+IF(AD48="x",'3 - Projects'!$O46)+IF(AD49="x",'3 - Projects'!$O47)+IF(AD50="x",'3 - Projects'!$O48)</f>
        <v>0</v>
      </c>
      <c r="AE205" s="85">
        <f>IF(AE46="x",'3 - Projects'!$O44,0)+IF(AE47="x",'3 - Projects'!$O45)+IF(AE48="x",'3 - Projects'!$O46)+IF(AE49="x",'3 - Projects'!$O47)+IF(AE50="x",'3 - Projects'!$O48)</f>
        <v>0</v>
      </c>
      <c r="AF205" s="85">
        <f>IF(AF46="x",'3 - Projects'!$O44,0)+IF(AF47="x",'3 - Projects'!$O45)+IF(AF48="x",'3 - Projects'!$O46)+IF(AF49="x",'3 - Projects'!$O47)+IF(AF50="x",'3 - Projects'!$O48)</f>
        <v>0</v>
      </c>
      <c r="AG205" s="85">
        <f>IF(AG46="x",'3 - Projects'!$O44,0)+IF(AG47="x",'3 - Projects'!$O45)+IF(AG48="x",'3 - Projects'!$O46)+IF(AG49="x",'3 - Projects'!$O47)+IF(AG50="x",'3 - Projects'!$O48)</f>
        <v>0</v>
      </c>
      <c r="AH205" s="85">
        <f>IF(AH46="x",'3 - Projects'!$O44,0)+IF(AH47="x",'3 - Projects'!$O45)+IF(AH48="x",'3 - Projects'!$O46)+IF(AH49="x",'3 - Projects'!$O47)+IF(AH50="x",'3 - Projects'!$O48)</f>
        <v>0</v>
      </c>
      <c r="AI205" s="85">
        <f>IF(AI46="x",'3 - Projects'!$O44,0)+IF(AI47="x",'3 - Projects'!$O45)+IF(AI48="x",'3 - Projects'!$O46)+IF(AI49="x",'3 - Projects'!$O47)+IF(AI50="x",'3 - Projects'!$O48)</f>
        <v>0</v>
      </c>
      <c r="AJ205" s="85">
        <f>IF(AJ46="x",'3 - Projects'!$O44,0)+IF(AJ47="x",'3 - Projects'!$O45)+IF(AJ48="x",'3 - Projects'!$O46)+IF(AJ49="x",'3 - Projects'!$O47)+IF(AJ50="x",'3 - Projects'!$O48)</f>
        <v>0</v>
      </c>
      <c r="AK205" s="85">
        <f>IF(AK46="x",'3 - Projects'!$O44,0)+IF(AK47="x",'3 - Projects'!$O45)+IF(AK48="x",'3 - Projects'!$O46)+IF(AK49="x",'3 - Projects'!$O47)+IF(AK50="x",'3 - Projects'!$O48)</f>
        <v>0</v>
      </c>
      <c r="AL205" s="85">
        <f>IF(AL46="x",'3 - Projects'!$O44,0)+IF(AL47="x",'3 - Projects'!$O45)+IF(AL48="x",'3 - Projects'!$O46)+IF(AL49="x",'3 - Projects'!$O47)+IF(AL50="x",'3 - Projects'!$O48)</f>
        <v>0</v>
      </c>
      <c r="AM205" s="85">
        <f>IF(AM46="x",'3 - Projects'!$O44,0)+IF(AM47="x",'3 - Projects'!$O45)+IF(AM48="x",'3 - Projects'!$O46)+IF(AM49="x",'3 - Projects'!$O47)+IF(AM50="x",'3 - Projects'!$O48)</f>
        <v>0</v>
      </c>
      <c r="AN205" s="85">
        <f>IF(AN46="x",'3 - Projects'!$O44,0)+IF(AN47="x",'3 - Projects'!$O45)+IF(AN48="x",'3 - Projects'!$O46)+IF(AN49="x",'3 - Projects'!$O47)+IF(AN50="x",'3 - Projects'!$O48)</f>
        <v>0</v>
      </c>
      <c r="AO205" s="85">
        <f>IF(AO46="x",'3 - Projects'!$O44,0)+IF(AO47="x",'3 - Projects'!$O45)+IF(AO48="x",'3 - Projects'!$O46)+IF(AO49="x",'3 - Projects'!$O47)+IF(AO50="x",'3 - Projects'!$O48)</f>
        <v>0</v>
      </c>
      <c r="AP205" s="85">
        <f>IF(AP46="x",'3 - Projects'!$O44,0)+IF(AP47="x",'3 - Projects'!$O45)+IF(AP48="x",'3 - Projects'!$O46)+IF(AP49="x",'3 - Projects'!$O47)+IF(AP50="x",'3 - Projects'!$O48)</f>
        <v>0</v>
      </c>
      <c r="AQ205" s="85">
        <f>IF(AQ46="x",'3 - Projects'!$O44,0)+IF(AQ47="x",'3 - Projects'!$O45)+IF(AQ48="x",'3 - Projects'!$O46)+IF(AQ49="x",'3 - Projects'!$O47)+IF(AQ50="x",'3 - Projects'!$O48)</f>
        <v>0</v>
      </c>
      <c r="AR205" s="85">
        <f>IF(AR46="x",'3 - Projects'!$O44,0)+IF(AR47="x",'3 - Projects'!$O45)+IF(AR48="x",'3 - Projects'!$O46)+IF(AR49="x",'3 - Projects'!$O47)+IF(AR50="x",'3 - Projects'!$O48)</f>
        <v>0</v>
      </c>
      <c r="AS205" s="85">
        <f>IF(AS46="x",'3 - Projects'!$O44,0)+IF(AS47="x",'3 - Projects'!$O45)+IF(AS48="x",'3 - Projects'!$O46)+IF(AS49="x",'3 - Projects'!$O47)+IF(AS50="x",'3 - Projects'!$O48)</f>
        <v>0</v>
      </c>
      <c r="AT205" s="85">
        <f>IF(AT46="x",'3 - Projects'!$O44,0)+IF(AT47="x",'3 - Projects'!$O45)+IF(AT48="x",'3 - Projects'!$O46)+IF(AT49="x",'3 - Projects'!$O47)+IF(AT50="x",'3 - Projects'!$O48)</f>
        <v>0</v>
      </c>
      <c r="AU205" s="85">
        <f>IF(AU46="x",'3 - Projects'!$O44,0)+IF(AU47="x",'3 - Projects'!$O45)+IF(AU48="x",'3 - Projects'!$O46)+IF(AU49="x",'3 - Projects'!$O47)+IF(AU50="x",'3 - Projects'!$O48)</f>
        <v>0</v>
      </c>
      <c r="AV205" s="85">
        <f>IF(AV46="x",'3 - Projects'!$O44,0)+IF(AV47="x",'3 - Projects'!$O45)+IF(AV48="x",'3 - Projects'!$O46)+IF(AV49="x",'3 - Projects'!$O47)+IF(AV50="x",'3 - Projects'!$O48)</f>
        <v>0</v>
      </c>
      <c r="AW205" s="85">
        <f>IF(AW46="x",'3 - Projects'!$O44,0)+IF(AW47="x",'3 - Projects'!$O45)+IF(AW48="x",'3 - Projects'!$O46)+IF(AW49="x",'3 - Projects'!$O47)+IF(AW50="x",'3 - Projects'!$O48)</f>
        <v>0</v>
      </c>
      <c r="AX205" s="85">
        <f>IF(AX46="x",'3 - Projects'!$O44,0)+IF(AX47="x",'3 - Projects'!$O45)+IF(AX48="x",'3 - Projects'!$O46)+IF(AX49="x",'3 - Projects'!$O47)+IF(AX50="x",'3 - Projects'!$O48)</f>
        <v>0</v>
      </c>
      <c r="AY205" s="85">
        <f>IF(AY46="x",'3 - Projects'!$O44,0)+IF(AY47="x",'3 - Projects'!$O45)+IF(AY48="x",'3 - Projects'!$O46)+IF(AY49="x",'3 - Projects'!$O47)+IF(AY50="x",'3 - Projects'!$O48)</f>
        <v>0</v>
      </c>
      <c r="AZ205" s="85">
        <f>IF(AZ46="x",'3 - Projects'!$O44,0)+IF(AZ47="x",'3 - Projects'!$O45)+IF(AZ48="x",'3 - Projects'!$O46)+IF(AZ49="x",'3 - Projects'!$O47)+IF(AZ50="x",'3 - Projects'!$O48)</f>
        <v>0</v>
      </c>
      <c r="BA205" s="85">
        <f>IF(BA46="x",'3 - Projects'!$O44,0)+IF(BA47="x",'3 - Projects'!$O45)+IF(BA48="x",'3 - Projects'!$O46)+IF(BA49="x",'3 - Projects'!$O47)+IF(BA50="x",'3 - Projects'!$O48)</f>
        <v>0</v>
      </c>
      <c r="BB205" s="85">
        <f>IF(BB46="x",'3 - Projects'!$O44,0)+IF(BB47="x",'3 - Projects'!$O45)+IF(BB48="x",'3 - Projects'!$O46)+IF(BB49="x",'3 - Projects'!$O47)+IF(BB50="x",'3 - Projects'!$O48)</f>
        <v>0</v>
      </c>
      <c r="BC205" s="85">
        <f>IF(BC46="x",'3 - Projects'!$O44,0)+IF(BC47="x",'3 - Projects'!$O45)+IF(BC48="x",'3 - Projects'!$O46)+IF(BC49="x",'3 - Projects'!$O47)+IF(BC50="x",'3 - Projects'!$O48)</f>
        <v>0</v>
      </c>
      <c r="BD205" s="85">
        <f>IF(BD46="x",'3 - Projects'!$O44,0)+IF(BD47="x",'3 - Projects'!$O45)+IF(BD48="x",'3 - Projects'!$O46)+IF(BD49="x",'3 - Projects'!$O47)+IF(BD50="x",'3 - Projects'!$O48)</f>
        <v>0</v>
      </c>
      <c r="BE205" s="85">
        <f>IF(BE46="x",'3 - Projects'!$O44,0)+IF(BE47="x",'3 - Projects'!$O45)+IF(BE48="x",'3 - Projects'!$O46)+IF(BE49="x",'3 - Projects'!$O47)+IF(BE50="x",'3 - Projects'!$O48)</f>
        <v>0</v>
      </c>
      <c r="BF205" s="85">
        <f>IF(BF46="x",'3 - Projects'!$O44,0)+IF(BF47="x",'3 - Projects'!$O45)+IF(BF48="x",'3 - Projects'!$O46)+IF(BF49="x",'3 - Projects'!$O47)+IF(BF50="x",'3 - Projects'!$O48)</f>
        <v>0</v>
      </c>
      <c r="BG205" s="85">
        <f>IF(BG46="x",'3 - Projects'!$O44,0)+IF(BG47="x",'3 - Projects'!$O45)+IF(BG48="x",'3 - Projects'!$O46)+IF(BG49="x",'3 - Projects'!$O47)+IF(BG50="x",'3 - Projects'!$O48)</f>
        <v>0</v>
      </c>
      <c r="BH205" s="86">
        <f>IF(BH46="x",'3 - Projects'!$O44,0)+IF(BH47="x",'3 - Projects'!$O45)+IF(BH48="x",'3 - Projects'!$O46)+IF(BH49="x",'3 - Projects'!$O47)+IF(BH50="x",'3 - Projects'!$O48)</f>
        <v>0</v>
      </c>
    </row>
    <row r="206" spans="1:60">
      <c r="A206" s="87"/>
      <c r="B206" s="88" t="str">
        <f>IF(Resource10_Name&lt;&gt;"",Resource10_Name&amp;"(s)","")</f>
        <v/>
      </c>
      <c r="C206" s="88"/>
      <c r="D206" s="88"/>
      <c r="E206" s="88"/>
      <c r="F206" s="88"/>
      <c r="G206" s="88"/>
      <c r="H206" s="88"/>
      <c r="I206" s="87">
        <f>IF(I46="x",'3 - Projects'!$P44,0)+IF(I47="x",'3 - Projects'!$P45)+IF(I48="x",'3 - Projects'!$P46)+IF(I49="x",'3 - Projects'!$P47)+IF(I50="x",'3 - Projects'!$P48)</f>
        <v>0</v>
      </c>
      <c r="J206" s="88">
        <f>IF(J46="x",'3 - Projects'!$P44,0)+IF(J47="x",'3 - Projects'!$P45)+IF(J48="x",'3 - Projects'!$P46)+IF(J49="x",'3 - Projects'!$P47)+IF(J50="x",'3 - Projects'!$P48)</f>
        <v>0</v>
      </c>
      <c r="K206" s="88">
        <f>IF(K46="x",'3 - Projects'!$P44,0)+IF(K47="x",'3 - Projects'!$P45)+IF(K48="x",'3 - Projects'!$P46)+IF(K49="x",'3 - Projects'!$P47)+IF(K50="x",'3 - Projects'!$P48)</f>
        <v>0</v>
      </c>
      <c r="L206" s="88">
        <f>IF(L46="x",'3 - Projects'!$P44,0)+IF(L47="x",'3 - Projects'!$P45)+IF(L48="x",'3 - Projects'!$P46)+IF(L49="x",'3 - Projects'!$P47)+IF(L50="x",'3 - Projects'!$P48)</f>
        <v>0</v>
      </c>
      <c r="M206" s="88">
        <f>IF(M46="x",'3 - Projects'!$P44,0)+IF(M47="x",'3 - Projects'!$P45)+IF(M48="x",'3 - Projects'!$P46)+IF(M49="x",'3 - Projects'!$P47)+IF(M50="x",'3 - Projects'!$P48)</f>
        <v>0</v>
      </c>
      <c r="N206" s="88">
        <f>IF(N46="x",'3 - Projects'!$P44,0)+IF(N47="x",'3 - Projects'!$P45)+IF(N48="x",'3 - Projects'!$P46)+IF(N49="x",'3 - Projects'!$P47)+IF(N50="x",'3 - Projects'!$P48)</f>
        <v>0</v>
      </c>
      <c r="O206" s="88">
        <f>IF(O46="x",'3 - Projects'!$P44,0)+IF(O47="x",'3 - Projects'!$P45)+IF(O48="x",'3 - Projects'!$P46)+IF(O49="x",'3 - Projects'!$P47)+IF(O50="x",'3 - Projects'!$P48)</f>
        <v>0</v>
      </c>
      <c r="P206" s="88">
        <f>IF(P46="x",'3 - Projects'!$P44,0)+IF(P47="x",'3 - Projects'!$P45)+IF(P48="x",'3 - Projects'!$P46)+IF(P49="x",'3 - Projects'!$P47)+IF(P50="x",'3 - Projects'!$P48)</f>
        <v>0</v>
      </c>
      <c r="Q206" s="88">
        <f>IF(Q46="x",'3 - Projects'!$P44,0)+IF(Q47="x",'3 - Projects'!$P45)+IF(Q48="x",'3 - Projects'!$P46)+IF(Q49="x",'3 - Projects'!$P47)+IF(Q50="x",'3 - Projects'!$P48)</f>
        <v>0</v>
      </c>
      <c r="R206" s="88">
        <f>IF(R46="x",'3 - Projects'!$P44,0)+IF(R47="x",'3 - Projects'!$P45)+IF(R48="x",'3 - Projects'!$P46)+IF(R49="x",'3 - Projects'!$P47)+IF(R50="x",'3 - Projects'!$P48)</f>
        <v>0</v>
      </c>
      <c r="S206" s="88">
        <f>IF(S46="x",'3 - Projects'!$P44,0)+IF(S47="x",'3 - Projects'!$P45)+IF(S48="x",'3 - Projects'!$P46)+IF(S49="x",'3 - Projects'!$P47)+IF(S50="x",'3 - Projects'!$P48)</f>
        <v>0</v>
      </c>
      <c r="T206" s="88">
        <f>IF(T46="x",'3 - Projects'!$P44,0)+IF(T47="x",'3 - Projects'!$P45)+IF(T48="x",'3 - Projects'!$P46)+IF(T49="x",'3 - Projects'!$P47)+IF(T50="x",'3 - Projects'!$P48)</f>
        <v>0</v>
      </c>
      <c r="U206" s="88">
        <f>IF(U46="x",'3 - Projects'!$P44,0)+IF(U47="x",'3 - Projects'!$P45)+IF(U48="x",'3 - Projects'!$P46)+IF(U49="x",'3 - Projects'!$P47)+IF(U50="x",'3 - Projects'!$P48)</f>
        <v>0</v>
      </c>
      <c r="V206" s="88">
        <f>IF(V46="x",'3 - Projects'!$P44,0)+IF(V47="x",'3 - Projects'!$P45)+IF(V48="x",'3 - Projects'!$P46)+IF(V49="x",'3 - Projects'!$P47)+IF(V50="x",'3 - Projects'!$P48)</f>
        <v>0</v>
      </c>
      <c r="W206" s="88">
        <f>IF(W46="x",'3 - Projects'!$P44,0)+IF(W47="x",'3 - Projects'!$P45)+IF(W48="x",'3 - Projects'!$P46)+IF(W49="x",'3 - Projects'!$P47)+IF(W50="x",'3 - Projects'!$P48)</f>
        <v>0</v>
      </c>
      <c r="X206" s="88">
        <f>IF(X46="x",'3 - Projects'!$P44,0)+IF(X47="x",'3 - Projects'!$P45)+IF(X48="x",'3 - Projects'!$P46)+IF(X49="x",'3 - Projects'!$P47)+IF(X50="x",'3 - Projects'!$P48)</f>
        <v>0</v>
      </c>
      <c r="Y206" s="88">
        <f>IF(Y46="x",'3 - Projects'!$P44,0)+IF(Y47="x",'3 - Projects'!$P45)+IF(Y48="x",'3 - Projects'!$P46)+IF(Y49="x",'3 - Projects'!$P47)+IF(Y50="x",'3 - Projects'!$P48)</f>
        <v>0</v>
      </c>
      <c r="Z206" s="88">
        <f>IF(Z46="x",'3 - Projects'!$P44,0)+IF(Z47="x",'3 - Projects'!$P45)+IF(Z48="x",'3 - Projects'!$P46)+IF(Z49="x",'3 - Projects'!$P47)+IF(Z50="x",'3 - Projects'!$P48)</f>
        <v>0</v>
      </c>
      <c r="AA206" s="88">
        <f>IF(AA46="x",'3 - Projects'!$P44,0)+IF(AA47="x",'3 - Projects'!$P45)+IF(AA48="x",'3 - Projects'!$P46)+IF(AA49="x",'3 - Projects'!$P47)+IF(AA50="x",'3 - Projects'!$P48)</f>
        <v>0</v>
      </c>
      <c r="AB206" s="88">
        <f>IF(AB46="x",'3 - Projects'!$P44,0)+IF(AB47="x",'3 - Projects'!$P45)+IF(AB48="x",'3 - Projects'!$P46)+IF(AB49="x",'3 - Projects'!$P47)+IF(AB50="x",'3 - Projects'!$P48)</f>
        <v>0</v>
      </c>
      <c r="AC206" s="88">
        <f>IF(AC46="x",'3 - Projects'!$P44,0)+IF(AC47="x",'3 - Projects'!$P45)+IF(AC48="x",'3 - Projects'!$P46)+IF(AC49="x",'3 - Projects'!$P47)+IF(AC50="x",'3 - Projects'!$P48)</f>
        <v>0</v>
      </c>
      <c r="AD206" s="88">
        <f>IF(AD46="x",'3 - Projects'!$P44,0)+IF(AD47="x",'3 - Projects'!$P45)+IF(AD48="x",'3 - Projects'!$P46)+IF(AD49="x",'3 - Projects'!$P47)+IF(AD50="x",'3 - Projects'!$P48)</f>
        <v>0</v>
      </c>
      <c r="AE206" s="88">
        <f>IF(AE46="x",'3 - Projects'!$P44,0)+IF(AE47="x",'3 - Projects'!$P45)+IF(AE48="x",'3 - Projects'!$P46)+IF(AE49="x",'3 - Projects'!$P47)+IF(AE50="x",'3 - Projects'!$P48)</f>
        <v>0</v>
      </c>
      <c r="AF206" s="88">
        <f>IF(AF46="x",'3 - Projects'!$P44,0)+IF(AF47="x",'3 - Projects'!$P45)+IF(AF48="x",'3 - Projects'!$P46)+IF(AF49="x",'3 - Projects'!$P47)+IF(AF50="x",'3 - Projects'!$P48)</f>
        <v>0</v>
      </c>
      <c r="AG206" s="88">
        <f>IF(AG46="x",'3 - Projects'!$P44,0)+IF(AG47="x",'3 - Projects'!$P45)+IF(AG48="x",'3 - Projects'!$P46)+IF(AG49="x",'3 - Projects'!$P47)+IF(AG50="x",'3 - Projects'!$P48)</f>
        <v>0</v>
      </c>
      <c r="AH206" s="88">
        <f>IF(AH46="x",'3 - Projects'!$P44,0)+IF(AH47="x",'3 - Projects'!$P45)+IF(AH48="x",'3 - Projects'!$P46)+IF(AH49="x",'3 - Projects'!$P47)+IF(AH50="x",'3 - Projects'!$P48)</f>
        <v>0</v>
      </c>
      <c r="AI206" s="88">
        <f>IF(AI46="x",'3 - Projects'!$P44,0)+IF(AI47="x",'3 - Projects'!$P45)+IF(AI48="x",'3 - Projects'!$P46)+IF(AI49="x",'3 - Projects'!$P47)+IF(AI50="x",'3 - Projects'!$P48)</f>
        <v>0</v>
      </c>
      <c r="AJ206" s="88">
        <f>IF(AJ46="x",'3 - Projects'!$P44,0)+IF(AJ47="x",'3 - Projects'!$P45)+IF(AJ48="x",'3 - Projects'!$P46)+IF(AJ49="x",'3 - Projects'!$P47)+IF(AJ50="x",'3 - Projects'!$P48)</f>
        <v>0</v>
      </c>
      <c r="AK206" s="88">
        <f>IF(AK46="x",'3 - Projects'!$P44,0)+IF(AK47="x",'3 - Projects'!$P45)+IF(AK48="x",'3 - Projects'!$P46)+IF(AK49="x",'3 - Projects'!$P47)+IF(AK50="x",'3 - Projects'!$P48)</f>
        <v>0</v>
      </c>
      <c r="AL206" s="88">
        <f>IF(AL46="x",'3 - Projects'!$P44,0)+IF(AL47="x",'3 - Projects'!$P45)+IF(AL48="x",'3 - Projects'!$P46)+IF(AL49="x",'3 - Projects'!$P47)+IF(AL50="x",'3 - Projects'!$P48)</f>
        <v>0</v>
      </c>
      <c r="AM206" s="88">
        <f>IF(AM46="x",'3 - Projects'!$P44,0)+IF(AM47="x",'3 - Projects'!$P45)+IF(AM48="x",'3 - Projects'!$P46)+IF(AM49="x",'3 - Projects'!$P47)+IF(AM50="x",'3 - Projects'!$P48)</f>
        <v>0</v>
      </c>
      <c r="AN206" s="88">
        <f>IF(AN46="x",'3 - Projects'!$P44,0)+IF(AN47="x",'3 - Projects'!$P45)+IF(AN48="x",'3 - Projects'!$P46)+IF(AN49="x",'3 - Projects'!$P47)+IF(AN50="x",'3 - Projects'!$P48)</f>
        <v>0</v>
      </c>
      <c r="AO206" s="88">
        <f>IF(AO46="x",'3 - Projects'!$P44,0)+IF(AO47="x",'3 - Projects'!$P45)+IF(AO48="x",'3 - Projects'!$P46)+IF(AO49="x",'3 - Projects'!$P47)+IF(AO50="x",'3 - Projects'!$P48)</f>
        <v>0</v>
      </c>
      <c r="AP206" s="88">
        <f>IF(AP46="x",'3 - Projects'!$P44,0)+IF(AP47="x",'3 - Projects'!$P45)+IF(AP48="x",'3 - Projects'!$P46)+IF(AP49="x",'3 - Projects'!$P47)+IF(AP50="x",'3 - Projects'!$P48)</f>
        <v>0</v>
      </c>
      <c r="AQ206" s="88">
        <f>IF(AQ46="x",'3 - Projects'!$P44,0)+IF(AQ47="x",'3 - Projects'!$P45)+IF(AQ48="x",'3 - Projects'!$P46)+IF(AQ49="x",'3 - Projects'!$P47)+IF(AQ50="x",'3 - Projects'!$P48)</f>
        <v>0</v>
      </c>
      <c r="AR206" s="88">
        <f>IF(AR46="x",'3 - Projects'!$P44,0)+IF(AR47="x",'3 - Projects'!$P45)+IF(AR48="x",'3 - Projects'!$P46)+IF(AR49="x",'3 - Projects'!$P47)+IF(AR50="x",'3 - Projects'!$P48)</f>
        <v>0</v>
      </c>
      <c r="AS206" s="88">
        <f>IF(AS46="x",'3 - Projects'!$P44,0)+IF(AS47="x",'3 - Projects'!$P45)+IF(AS48="x",'3 - Projects'!$P46)+IF(AS49="x",'3 - Projects'!$P47)+IF(AS50="x",'3 - Projects'!$P48)</f>
        <v>0</v>
      </c>
      <c r="AT206" s="88">
        <f>IF(AT46="x",'3 - Projects'!$P44,0)+IF(AT47="x",'3 - Projects'!$P45)+IF(AT48="x",'3 - Projects'!$P46)+IF(AT49="x",'3 - Projects'!$P47)+IF(AT50="x",'3 - Projects'!$P48)</f>
        <v>0</v>
      </c>
      <c r="AU206" s="88">
        <f>IF(AU46="x",'3 - Projects'!$P44,0)+IF(AU47="x",'3 - Projects'!$P45)+IF(AU48="x",'3 - Projects'!$P46)+IF(AU49="x",'3 - Projects'!$P47)+IF(AU50="x",'3 - Projects'!$P48)</f>
        <v>0</v>
      </c>
      <c r="AV206" s="88">
        <f>IF(AV46="x",'3 - Projects'!$P44,0)+IF(AV47="x",'3 - Projects'!$P45)+IF(AV48="x",'3 - Projects'!$P46)+IF(AV49="x",'3 - Projects'!$P47)+IF(AV50="x",'3 - Projects'!$P48)</f>
        <v>0</v>
      </c>
      <c r="AW206" s="88">
        <f>IF(AW46="x",'3 - Projects'!$P44,0)+IF(AW47="x",'3 - Projects'!$P45)+IF(AW48="x",'3 - Projects'!$P46)+IF(AW49="x",'3 - Projects'!$P47)+IF(AW50="x",'3 - Projects'!$P48)</f>
        <v>0</v>
      </c>
      <c r="AX206" s="88">
        <f>IF(AX46="x",'3 - Projects'!$P44,0)+IF(AX47="x",'3 - Projects'!$P45)+IF(AX48="x",'3 - Projects'!$P46)+IF(AX49="x",'3 - Projects'!$P47)+IF(AX50="x",'3 - Projects'!$P48)</f>
        <v>0</v>
      </c>
      <c r="AY206" s="88">
        <f>IF(AY46="x",'3 - Projects'!$P44,0)+IF(AY47="x",'3 - Projects'!$P45)+IF(AY48="x",'3 - Projects'!$P46)+IF(AY49="x",'3 - Projects'!$P47)+IF(AY50="x",'3 - Projects'!$P48)</f>
        <v>0</v>
      </c>
      <c r="AZ206" s="88">
        <f>IF(AZ46="x",'3 - Projects'!$P44,0)+IF(AZ47="x",'3 - Projects'!$P45)+IF(AZ48="x",'3 - Projects'!$P46)+IF(AZ49="x",'3 - Projects'!$P47)+IF(AZ50="x",'3 - Projects'!$P48)</f>
        <v>0</v>
      </c>
      <c r="BA206" s="88">
        <f>IF(BA46="x",'3 - Projects'!$P44,0)+IF(BA47="x",'3 - Projects'!$P45)+IF(BA48="x",'3 - Projects'!$P46)+IF(BA49="x",'3 - Projects'!$P47)+IF(BA50="x",'3 - Projects'!$P48)</f>
        <v>0</v>
      </c>
      <c r="BB206" s="88">
        <f>IF(BB46="x",'3 - Projects'!$P44,0)+IF(BB47="x",'3 - Projects'!$P45)+IF(BB48="x",'3 - Projects'!$P46)+IF(BB49="x",'3 - Projects'!$P47)+IF(BB50="x",'3 - Projects'!$P48)</f>
        <v>0</v>
      </c>
      <c r="BC206" s="88">
        <f>IF(BC46="x",'3 - Projects'!$P44,0)+IF(BC47="x",'3 - Projects'!$P45)+IF(BC48="x",'3 - Projects'!$P46)+IF(BC49="x",'3 - Projects'!$P47)+IF(BC50="x",'3 - Projects'!$P48)</f>
        <v>0</v>
      </c>
      <c r="BD206" s="88">
        <f>IF(BD46="x",'3 - Projects'!$P44,0)+IF(BD47="x",'3 - Projects'!$P45)+IF(BD48="x",'3 - Projects'!$P46)+IF(BD49="x",'3 - Projects'!$P47)+IF(BD50="x",'3 - Projects'!$P48)</f>
        <v>0</v>
      </c>
      <c r="BE206" s="88">
        <f>IF(BE46="x",'3 - Projects'!$P44,0)+IF(BE47="x",'3 - Projects'!$P45)+IF(BE48="x",'3 - Projects'!$P46)+IF(BE49="x",'3 - Projects'!$P47)+IF(BE50="x",'3 - Projects'!$P48)</f>
        <v>0</v>
      </c>
      <c r="BF206" s="88">
        <f>IF(BF46="x",'3 - Projects'!$P44,0)+IF(BF47="x",'3 - Projects'!$P45)+IF(BF48="x",'3 - Projects'!$P46)+IF(BF49="x",'3 - Projects'!$P47)+IF(BF50="x",'3 - Projects'!$P48)</f>
        <v>0</v>
      </c>
      <c r="BG206" s="88">
        <f>IF(BG46="x",'3 - Projects'!$P44,0)+IF(BG47="x",'3 - Projects'!$P45)+IF(BG48="x",'3 - Projects'!$P46)+IF(BG49="x",'3 - Projects'!$P47)+IF(BG50="x",'3 - Projects'!$P48)</f>
        <v>0</v>
      </c>
      <c r="BH206" s="89">
        <f>IF(BH46="x",'3 - Projects'!$P44,0)+IF(BH47="x",'3 - Projects'!$P45)+IF(BH48="x",'3 - Projects'!$P46)+IF(BH49="x",'3 - Projects'!$P47)+IF(BH50="x",'3 - Projects'!$P48)</f>
        <v>0</v>
      </c>
    </row>
    <row r="207" spans="1:60">
      <c r="A207" s="93" t="s">
        <v>16</v>
      </c>
      <c r="B207" s="82" t="str">
        <f>IF(Resource1_Name&lt;&gt;"",Resource1_Name&amp;"(s)","")</f>
        <v/>
      </c>
      <c r="C207" s="85"/>
      <c r="D207" s="85"/>
      <c r="E207" s="85"/>
      <c r="F207" s="85"/>
      <c r="G207" s="85"/>
      <c r="H207" s="85"/>
      <c r="I207" s="84">
        <f>IF(I51="x",'3 - Projects'!$G54,0)+IF(I52="x",'3 - Projects'!$G55)+IF(I53="x",'3 - Projects'!$G56)+IF(I54="x",'3 - Projects'!$G57)+IF(I55="x",'3 - Projects'!$G58)</f>
        <v>0</v>
      </c>
      <c r="J207" s="85">
        <f>IF(J51="x",'3 - Projects'!$G54,0)+IF(J52="x",'3 - Projects'!$G55)+IF(J53="x",'3 - Projects'!$G56)+IF(J54="x",'3 - Projects'!$G57)+IF(J55="x",'3 - Projects'!$G58)</f>
        <v>0</v>
      </c>
      <c r="K207" s="85">
        <f>IF(K51="x",'3 - Projects'!$G54,0)+IF(K52="x",'3 - Projects'!$G55)+IF(K53="x",'3 - Projects'!$G56)+IF(K54="x",'3 - Projects'!$G57)+IF(K55="x",'3 - Projects'!$G58)</f>
        <v>0</v>
      </c>
      <c r="L207" s="85">
        <f>IF(L51="x",'3 - Projects'!$G54,0)+IF(L52="x",'3 - Projects'!$G55)+IF(L53="x",'3 - Projects'!$G56)+IF(L54="x",'3 - Projects'!$G57)+IF(L55="x",'3 - Projects'!$G58)</f>
        <v>0</v>
      </c>
      <c r="M207" s="85">
        <f>IF(M51="x",'3 - Projects'!$G54,0)+IF(M52="x",'3 - Projects'!$G55)+IF(M53="x",'3 - Projects'!$G56)+IF(M54="x",'3 - Projects'!$G57)+IF(M55="x",'3 - Projects'!$G58)</f>
        <v>0</v>
      </c>
      <c r="N207" s="85">
        <f>IF(N51="x",'3 - Projects'!$G54,0)+IF(N52="x",'3 - Projects'!$G55)+IF(N53="x",'3 - Projects'!$G56)+IF(N54="x",'3 - Projects'!$G57)+IF(N55="x",'3 - Projects'!$G58)</f>
        <v>0</v>
      </c>
      <c r="O207" s="85">
        <f>IF(O51="x",'3 - Projects'!$G54,0)+IF(O52="x",'3 - Projects'!$G55)+IF(O53="x",'3 - Projects'!$G56)+IF(O54="x",'3 - Projects'!$G57)+IF(O55="x",'3 - Projects'!$G58)</f>
        <v>0</v>
      </c>
      <c r="P207" s="85">
        <f>IF(P51="x",'3 - Projects'!$G54,0)+IF(P52="x",'3 - Projects'!$G55)+IF(P53="x",'3 - Projects'!$G56)+IF(P54="x",'3 - Projects'!$G57)+IF(P55="x",'3 - Projects'!$G58)</f>
        <v>0</v>
      </c>
      <c r="Q207" s="85">
        <f>IF(Q51="x",'3 - Projects'!$G54,0)+IF(Q52="x",'3 - Projects'!$G55)+IF(Q53="x",'3 - Projects'!$G56)+IF(Q54="x",'3 - Projects'!$G57)+IF(Q55="x",'3 - Projects'!$G58)</f>
        <v>0</v>
      </c>
      <c r="R207" s="85">
        <f>IF(R51="x",'3 - Projects'!$G54,0)+IF(R52="x",'3 - Projects'!$G55)+IF(R53="x",'3 - Projects'!$G56)+IF(R54="x",'3 - Projects'!$G57)+IF(R55="x",'3 - Projects'!$G58)</f>
        <v>0</v>
      </c>
      <c r="S207" s="85">
        <f>IF(S51="x",'3 - Projects'!$G54,0)+IF(S52="x",'3 - Projects'!$G55)+IF(S53="x",'3 - Projects'!$G56)+IF(S54="x",'3 - Projects'!$G57)+IF(S55="x",'3 - Projects'!$G58)</f>
        <v>0</v>
      </c>
      <c r="T207" s="85">
        <f>IF(T51="x",'3 - Projects'!$G54,0)+IF(T52="x",'3 - Projects'!$G55)+IF(T53="x",'3 - Projects'!$G56)+IF(T54="x",'3 - Projects'!$G57)+IF(T55="x",'3 - Projects'!$G58)</f>
        <v>0</v>
      </c>
      <c r="U207" s="85">
        <f>IF(U51="x",'3 - Projects'!$G54,0)+IF(U52="x",'3 - Projects'!$G55)+IF(U53="x",'3 - Projects'!$G56)+IF(U54="x",'3 - Projects'!$G57)+IF(U55="x",'3 - Projects'!$G58)</f>
        <v>0</v>
      </c>
      <c r="V207" s="85">
        <f>IF(V51="x",'3 - Projects'!$G54,0)+IF(V52="x",'3 - Projects'!$G55)+IF(V53="x",'3 - Projects'!$G56)+IF(V54="x",'3 - Projects'!$G57)+IF(V55="x",'3 - Projects'!$G58)</f>
        <v>0</v>
      </c>
      <c r="W207" s="85">
        <f>IF(W51="x",'3 - Projects'!$G54,0)+IF(W52="x",'3 - Projects'!$G55)+IF(W53="x",'3 - Projects'!$G56)+IF(W54="x",'3 - Projects'!$G57)+IF(W55="x",'3 - Projects'!$G58)</f>
        <v>0</v>
      </c>
      <c r="X207" s="85">
        <f>IF(X51="x",'3 - Projects'!$G54,0)+IF(X52="x",'3 - Projects'!$G55)+IF(X53="x",'3 - Projects'!$G56)+IF(X54="x",'3 - Projects'!$G57)+IF(X55="x",'3 - Projects'!$G58)</f>
        <v>0</v>
      </c>
      <c r="Y207" s="85">
        <f>IF(Y51="x",'3 - Projects'!$G54,0)+IF(Y52="x",'3 - Projects'!$G55)+IF(Y53="x",'3 - Projects'!$G56)+IF(Y54="x",'3 - Projects'!$G57)+IF(Y55="x",'3 - Projects'!$G58)</f>
        <v>0</v>
      </c>
      <c r="Z207" s="85">
        <f>IF(Z51="x",'3 - Projects'!$G54,0)+IF(Z52="x",'3 - Projects'!$G55)+IF(Z53="x",'3 - Projects'!$G56)+IF(Z54="x",'3 - Projects'!$G57)+IF(Z55="x",'3 - Projects'!$G58)</f>
        <v>0</v>
      </c>
      <c r="AA207" s="85">
        <f>IF(AA51="x",'3 - Projects'!$G54,0)+IF(AA52="x",'3 - Projects'!$G55)+IF(AA53="x",'3 - Projects'!$G56)+IF(AA54="x",'3 - Projects'!$G57)+IF(AA55="x",'3 - Projects'!$G58)</f>
        <v>0</v>
      </c>
      <c r="AB207" s="85">
        <f>IF(AB51="x",'3 - Projects'!$G54,0)+IF(AB52="x",'3 - Projects'!$G55)+IF(AB53="x",'3 - Projects'!$G56)+IF(AB54="x",'3 - Projects'!$G57)+IF(AB55="x",'3 - Projects'!$G58)</f>
        <v>0</v>
      </c>
      <c r="AC207" s="85">
        <f>IF(AC51="x",'3 - Projects'!$G54,0)+IF(AC52="x",'3 - Projects'!$G55)+IF(AC53="x",'3 - Projects'!$G56)+IF(AC54="x",'3 - Projects'!$G57)+IF(AC55="x",'3 - Projects'!$G58)</f>
        <v>0</v>
      </c>
      <c r="AD207" s="85">
        <f>IF(AD51="x",'3 - Projects'!$G54,0)+IF(AD52="x",'3 - Projects'!$G55)+IF(AD53="x",'3 - Projects'!$G56)+IF(AD54="x",'3 - Projects'!$G57)+IF(AD55="x",'3 - Projects'!$G58)</f>
        <v>0</v>
      </c>
      <c r="AE207" s="85">
        <f>IF(AE51="x",'3 - Projects'!$G54,0)+IF(AE52="x",'3 - Projects'!$G55)+IF(AE53="x",'3 - Projects'!$G56)+IF(AE54="x",'3 - Projects'!$G57)+IF(AE55="x",'3 - Projects'!$G58)</f>
        <v>0</v>
      </c>
      <c r="AF207" s="85">
        <f>IF(AF51="x",'3 - Projects'!$G54,0)+IF(AF52="x",'3 - Projects'!$G55)+IF(AF53="x",'3 - Projects'!$G56)+IF(AF54="x",'3 - Projects'!$G57)+IF(AF55="x",'3 - Projects'!$G58)</f>
        <v>0</v>
      </c>
      <c r="AG207" s="85">
        <f>IF(AG51="x",'3 - Projects'!$G54,0)+IF(AG52="x",'3 - Projects'!$G55)+IF(AG53="x",'3 - Projects'!$G56)+IF(AG54="x",'3 - Projects'!$G57)+IF(AG55="x",'3 - Projects'!$G58)</f>
        <v>0</v>
      </c>
      <c r="AH207" s="85">
        <f>IF(AH51="x",'3 - Projects'!$G54,0)+IF(AH52="x",'3 - Projects'!$G55)+IF(AH53="x",'3 - Projects'!$G56)+IF(AH54="x",'3 - Projects'!$G57)+IF(AH55="x",'3 - Projects'!$G58)</f>
        <v>0</v>
      </c>
      <c r="AI207" s="85">
        <f>IF(AI51="x",'3 - Projects'!$G54,0)+IF(AI52="x",'3 - Projects'!$G55)+IF(AI53="x",'3 - Projects'!$G56)+IF(AI54="x",'3 - Projects'!$G57)+IF(AI55="x",'3 - Projects'!$G58)</f>
        <v>0</v>
      </c>
      <c r="AJ207" s="85">
        <f>IF(AJ51="x",'3 - Projects'!$G54,0)+IF(AJ52="x",'3 - Projects'!$G55)+IF(AJ53="x",'3 - Projects'!$G56)+IF(AJ54="x",'3 - Projects'!$G57)+IF(AJ55="x",'3 - Projects'!$G58)</f>
        <v>0</v>
      </c>
      <c r="AK207" s="85">
        <f>IF(AK51="x",'3 - Projects'!$G54,0)+IF(AK52="x",'3 - Projects'!$G55)+IF(AK53="x",'3 - Projects'!$G56)+IF(AK54="x",'3 - Projects'!$G57)+IF(AK55="x",'3 - Projects'!$G58)</f>
        <v>0</v>
      </c>
      <c r="AL207" s="85">
        <f>IF(AL51="x",'3 - Projects'!$G54,0)+IF(AL52="x",'3 - Projects'!$G55)+IF(AL53="x",'3 - Projects'!$G56)+IF(AL54="x",'3 - Projects'!$G57)+IF(AL55="x",'3 - Projects'!$G58)</f>
        <v>0</v>
      </c>
      <c r="AM207" s="85">
        <f>IF(AM51="x",'3 - Projects'!$G54,0)+IF(AM52="x",'3 - Projects'!$G55)+IF(AM53="x",'3 - Projects'!$G56)+IF(AM54="x",'3 - Projects'!$G57)+IF(AM55="x",'3 - Projects'!$G58)</f>
        <v>0</v>
      </c>
      <c r="AN207" s="85">
        <f>IF(AN51="x",'3 - Projects'!$G54,0)+IF(AN52="x",'3 - Projects'!$G55)+IF(AN53="x",'3 - Projects'!$G56)+IF(AN54="x",'3 - Projects'!$G57)+IF(AN55="x",'3 - Projects'!$G58)</f>
        <v>0</v>
      </c>
      <c r="AO207" s="85">
        <f>IF(AO51="x",'3 - Projects'!$G54,0)+IF(AO52="x",'3 - Projects'!$G55)+IF(AO53="x",'3 - Projects'!$G56)+IF(AO54="x",'3 - Projects'!$G57)+IF(AO55="x",'3 - Projects'!$G58)</f>
        <v>0</v>
      </c>
      <c r="AP207" s="85">
        <f>IF(AP51="x",'3 - Projects'!$G54,0)+IF(AP52="x",'3 - Projects'!$G55)+IF(AP53="x",'3 - Projects'!$G56)+IF(AP54="x",'3 - Projects'!$G57)+IF(AP55="x",'3 - Projects'!$G58)</f>
        <v>0</v>
      </c>
      <c r="AQ207" s="85">
        <f>IF(AQ51="x",'3 - Projects'!$G54,0)+IF(AQ52="x",'3 - Projects'!$G55)+IF(AQ53="x",'3 - Projects'!$G56)+IF(AQ54="x",'3 - Projects'!$G57)+IF(AQ55="x",'3 - Projects'!$G58)</f>
        <v>0</v>
      </c>
      <c r="AR207" s="85">
        <f>IF(AR51="x",'3 - Projects'!$G54,0)+IF(AR52="x",'3 - Projects'!$G55)+IF(AR53="x",'3 - Projects'!$G56)+IF(AR54="x",'3 - Projects'!$G57)+IF(AR55="x",'3 - Projects'!$G58)</f>
        <v>0</v>
      </c>
      <c r="AS207" s="85">
        <f>IF(AS51="x",'3 - Projects'!$G54,0)+IF(AS52="x",'3 - Projects'!$G55)+IF(AS53="x",'3 - Projects'!$G56)+IF(AS54="x",'3 - Projects'!$G57)+IF(AS55="x",'3 - Projects'!$G58)</f>
        <v>0</v>
      </c>
      <c r="AT207" s="85">
        <f>IF(AT51="x",'3 - Projects'!$G54,0)+IF(AT52="x",'3 - Projects'!$G55)+IF(AT53="x",'3 - Projects'!$G56)+IF(AT54="x",'3 - Projects'!$G57)+IF(AT55="x",'3 - Projects'!$G58)</f>
        <v>0</v>
      </c>
      <c r="AU207" s="85">
        <f>IF(AU51="x",'3 - Projects'!$G54,0)+IF(AU52="x",'3 - Projects'!$G55)+IF(AU53="x",'3 - Projects'!$G56)+IF(AU54="x",'3 - Projects'!$G57)+IF(AU55="x",'3 - Projects'!$G58)</f>
        <v>0</v>
      </c>
      <c r="AV207" s="85">
        <f>IF(AV51="x",'3 - Projects'!$G54,0)+IF(AV52="x",'3 - Projects'!$G55)+IF(AV53="x",'3 - Projects'!$G56)+IF(AV54="x",'3 - Projects'!$G57)+IF(AV55="x",'3 - Projects'!$G58)</f>
        <v>0</v>
      </c>
      <c r="AW207" s="85">
        <f>IF(AW51="x",'3 - Projects'!$G54,0)+IF(AW52="x",'3 - Projects'!$G55)+IF(AW53="x",'3 - Projects'!$G56)+IF(AW54="x",'3 - Projects'!$G57)+IF(AW55="x",'3 - Projects'!$G58)</f>
        <v>0</v>
      </c>
      <c r="AX207" s="85">
        <f>IF(AX51="x",'3 - Projects'!$G54,0)+IF(AX52="x",'3 - Projects'!$G55)+IF(AX53="x",'3 - Projects'!$G56)+IF(AX54="x",'3 - Projects'!$G57)+IF(AX55="x",'3 - Projects'!$G58)</f>
        <v>0</v>
      </c>
      <c r="AY207" s="85">
        <f>IF(AY51="x",'3 - Projects'!$G54,0)+IF(AY52="x",'3 - Projects'!$G55)+IF(AY53="x",'3 - Projects'!$G56)+IF(AY54="x",'3 - Projects'!$G57)+IF(AY55="x",'3 - Projects'!$G58)</f>
        <v>0</v>
      </c>
      <c r="AZ207" s="85">
        <f>IF(AZ51="x",'3 - Projects'!$G54,0)+IF(AZ52="x",'3 - Projects'!$G55)+IF(AZ53="x",'3 - Projects'!$G56)+IF(AZ54="x",'3 - Projects'!$G57)+IF(AZ55="x",'3 - Projects'!$G58)</f>
        <v>0</v>
      </c>
      <c r="BA207" s="85">
        <f>IF(BA51="x",'3 - Projects'!$G54,0)+IF(BA52="x",'3 - Projects'!$G55)+IF(BA53="x",'3 - Projects'!$G56)+IF(BA54="x",'3 - Projects'!$G57)+IF(BA55="x",'3 - Projects'!$G58)</f>
        <v>0</v>
      </c>
      <c r="BB207" s="85">
        <f>IF(BB51="x",'3 - Projects'!$G54,0)+IF(BB52="x",'3 - Projects'!$G55)+IF(BB53="x",'3 - Projects'!$G56)+IF(BB54="x",'3 - Projects'!$G57)+IF(BB55="x",'3 - Projects'!$G58)</f>
        <v>0</v>
      </c>
      <c r="BC207" s="85">
        <f>IF(BC51="x",'3 - Projects'!$G54,0)+IF(BC52="x",'3 - Projects'!$G55)+IF(BC53="x",'3 - Projects'!$G56)+IF(BC54="x",'3 - Projects'!$G57)+IF(BC55="x",'3 - Projects'!$G58)</f>
        <v>0</v>
      </c>
      <c r="BD207" s="85">
        <f>IF(BD51="x",'3 - Projects'!$G54,0)+IF(BD52="x",'3 - Projects'!$G55)+IF(BD53="x",'3 - Projects'!$G56)+IF(BD54="x",'3 - Projects'!$G57)+IF(BD55="x",'3 - Projects'!$G58)</f>
        <v>0</v>
      </c>
      <c r="BE207" s="85">
        <f>IF(BE51="x",'3 - Projects'!$G54,0)+IF(BE52="x",'3 - Projects'!$G55)+IF(BE53="x",'3 - Projects'!$G56)+IF(BE54="x",'3 - Projects'!$G57)+IF(BE55="x",'3 - Projects'!$G58)</f>
        <v>0</v>
      </c>
      <c r="BF207" s="85">
        <f>IF(BF51="x",'3 - Projects'!$G54,0)+IF(BF52="x",'3 - Projects'!$G55)+IF(BF53="x",'3 - Projects'!$G56)+IF(BF54="x",'3 - Projects'!$G57)+IF(BF55="x",'3 - Projects'!$G58)</f>
        <v>0</v>
      </c>
      <c r="BG207" s="85">
        <f>IF(BG51="x",'3 - Projects'!$G54,0)+IF(BG52="x",'3 - Projects'!$G55)+IF(BG53="x",'3 - Projects'!$G56)+IF(BG54="x",'3 - Projects'!$G57)+IF(BG55="x",'3 - Projects'!$G58)</f>
        <v>0</v>
      </c>
      <c r="BH207" s="86">
        <f>IF(BH51="x",'3 - Projects'!$G54,0)+IF(BH52="x",'3 - Projects'!$G55)+IF(BH53="x",'3 - Projects'!$G56)+IF(BH54="x",'3 - Projects'!$G57)+IF(BH55="x",'3 - Projects'!$G58)</f>
        <v>0</v>
      </c>
    </row>
    <row r="208" spans="1:60">
      <c r="A208" s="84"/>
      <c r="B208" s="85" t="str">
        <f>IF(Resource2_Name&lt;&gt;"",Resource2_Name&amp;"(s)","")</f>
        <v/>
      </c>
      <c r="C208" s="85"/>
      <c r="D208" s="85"/>
      <c r="E208" s="85"/>
      <c r="F208" s="85"/>
      <c r="G208" s="85"/>
      <c r="H208" s="85"/>
      <c r="I208" s="84">
        <f>IF(I51="x",'3 - Projects'!$H54,0)+IF(I52="x",'3 - Projects'!$H55)+IF(I53="x",'3 - Projects'!$H56)+IF(I54="x",'3 - Projects'!$H57)+IF(I55="x",'3 - Projects'!$H58)</f>
        <v>0</v>
      </c>
      <c r="J208" s="85">
        <f>IF(J51="x",'3 - Projects'!$H54,0)+IF(J52="x",'3 - Projects'!$H55)+IF(J53="x",'3 - Projects'!$H56)+IF(J54="x",'3 - Projects'!$H57)+IF(J55="x",'3 - Projects'!$H58)</f>
        <v>0</v>
      </c>
      <c r="K208" s="85">
        <f>IF(K51="x",'3 - Projects'!$H54,0)+IF(K52="x",'3 - Projects'!$H55)+IF(K53="x",'3 - Projects'!$H56)+IF(K54="x",'3 - Projects'!$H57)+IF(K55="x",'3 - Projects'!$H58)</f>
        <v>0</v>
      </c>
      <c r="L208" s="85">
        <f>IF(L51="x",'3 - Projects'!$H54,0)+IF(L52="x",'3 - Projects'!$H55)+IF(L53="x",'3 - Projects'!$H56)+IF(L54="x",'3 - Projects'!$H57)+IF(L55="x",'3 - Projects'!$H58)</f>
        <v>0</v>
      </c>
      <c r="M208" s="85">
        <f>IF(M51="x",'3 - Projects'!$H54,0)+IF(M52="x",'3 - Projects'!$H55)+IF(M53="x",'3 - Projects'!$H56)+IF(M54="x",'3 - Projects'!$H57)+IF(M55="x",'3 - Projects'!$H58)</f>
        <v>0</v>
      </c>
      <c r="N208" s="85">
        <f>IF(N51="x",'3 - Projects'!$H54,0)+IF(N52="x",'3 - Projects'!$H55)+IF(N53="x",'3 - Projects'!$H56)+IF(N54="x",'3 - Projects'!$H57)+IF(N55="x",'3 - Projects'!$H58)</f>
        <v>0</v>
      </c>
      <c r="O208" s="85">
        <f>IF(O51="x",'3 - Projects'!$H54,0)+IF(O52="x",'3 - Projects'!$H55)+IF(O53="x",'3 - Projects'!$H56)+IF(O54="x",'3 - Projects'!$H57)+IF(O55="x",'3 - Projects'!$H58)</f>
        <v>0</v>
      </c>
      <c r="P208" s="85">
        <f>IF(P51="x",'3 - Projects'!$H54,0)+IF(P52="x",'3 - Projects'!$H55)+IF(P53="x",'3 - Projects'!$H56)+IF(P54="x",'3 - Projects'!$H57)+IF(P55="x",'3 - Projects'!$H58)</f>
        <v>0</v>
      </c>
      <c r="Q208" s="85">
        <f>IF(Q51="x",'3 - Projects'!$H54,0)+IF(Q52="x",'3 - Projects'!$H55)+IF(Q53="x",'3 - Projects'!$H56)+IF(Q54="x",'3 - Projects'!$H57)+IF(Q55="x",'3 - Projects'!$H58)</f>
        <v>0</v>
      </c>
      <c r="R208" s="85">
        <f>IF(R51="x",'3 - Projects'!$H54,0)+IF(R52="x",'3 - Projects'!$H55)+IF(R53="x",'3 - Projects'!$H56)+IF(R54="x",'3 - Projects'!$H57)+IF(R55="x",'3 - Projects'!$H58)</f>
        <v>0</v>
      </c>
      <c r="S208" s="85">
        <f>IF(S51="x",'3 - Projects'!$H54,0)+IF(S52="x",'3 - Projects'!$H55)+IF(S53="x",'3 - Projects'!$H56)+IF(S54="x",'3 - Projects'!$H57)+IF(S55="x",'3 - Projects'!$H58)</f>
        <v>0</v>
      </c>
      <c r="T208" s="85">
        <f>IF(T51="x",'3 - Projects'!$H54,0)+IF(T52="x",'3 - Projects'!$H55)+IF(T53="x",'3 - Projects'!$H56)+IF(T54="x",'3 - Projects'!$H57)+IF(T55="x",'3 - Projects'!$H58)</f>
        <v>0</v>
      </c>
      <c r="U208" s="85">
        <f>IF(U51="x",'3 - Projects'!$H54,0)+IF(U52="x",'3 - Projects'!$H55)+IF(U53="x",'3 - Projects'!$H56)+IF(U54="x",'3 - Projects'!$H57)+IF(U55="x",'3 - Projects'!$H58)</f>
        <v>0</v>
      </c>
      <c r="V208" s="85">
        <f>IF(V51="x",'3 - Projects'!$H54,0)+IF(V52="x",'3 - Projects'!$H55)+IF(V53="x",'3 - Projects'!$H56)+IF(V54="x",'3 - Projects'!$H57)+IF(V55="x",'3 - Projects'!$H58)</f>
        <v>0</v>
      </c>
      <c r="W208" s="85">
        <f>IF(W51="x",'3 - Projects'!$H54,0)+IF(W52="x",'3 - Projects'!$H55)+IF(W53="x",'3 - Projects'!$H56)+IF(W54="x",'3 - Projects'!$H57)+IF(W55="x",'3 - Projects'!$H58)</f>
        <v>0</v>
      </c>
      <c r="X208" s="85">
        <f>IF(X51="x",'3 - Projects'!$H54,0)+IF(X52="x",'3 - Projects'!$H55)+IF(X53="x",'3 - Projects'!$H56)+IF(X54="x",'3 - Projects'!$H57)+IF(X55="x",'3 - Projects'!$H58)</f>
        <v>0</v>
      </c>
      <c r="Y208" s="85">
        <f>IF(Y51="x",'3 - Projects'!$H54,0)+IF(Y52="x",'3 - Projects'!$H55)+IF(Y53="x",'3 - Projects'!$H56)+IF(Y54="x",'3 - Projects'!$H57)+IF(Y55="x",'3 - Projects'!$H58)</f>
        <v>0</v>
      </c>
      <c r="Z208" s="85">
        <f>IF(Z51="x",'3 - Projects'!$H54,0)+IF(Z52="x",'3 - Projects'!$H55)+IF(Z53="x",'3 - Projects'!$H56)+IF(Z54="x",'3 - Projects'!$H57)+IF(Z55="x",'3 - Projects'!$H58)</f>
        <v>0</v>
      </c>
      <c r="AA208" s="85">
        <f>IF(AA51="x",'3 - Projects'!$H54,0)+IF(AA52="x",'3 - Projects'!$H55)+IF(AA53="x",'3 - Projects'!$H56)+IF(AA54="x",'3 - Projects'!$H57)+IF(AA55="x",'3 - Projects'!$H58)</f>
        <v>0</v>
      </c>
      <c r="AB208" s="85">
        <f>IF(AB51="x",'3 - Projects'!$H54,0)+IF(AB52="x",'3 - Projects'!$H55)+IF(AB53="x",'3 - Projects'!$H56)+IF(AB54="x",'3 - Projects'!$H57)+IF(AB55="x",'3 - Projects'!$H58)</f>
        <v>0</v>
      </c>
      <c r="AC208" s="85">
        <f>IF(AC51="x",'3 - Projects'!$H54,0)+IF(AC52="x",'3 - Projects'!$H55)+IF(AC53="x",'3 - Projects'!$H56)+IF(AC54="x",'3 - Projects'!$H57)+IF(AC55="x",'3 - Projects'!$H58)</f>
        <v>0</v>
      </c>
      <c r="AD208" s="85">
        <f>IF(AD51="x",'3 - Projects'!$H54,0)+IF(AD52="x",'3 - Projects'!$H55)+IF(AD53="x",'3 - Projects'!$H56)+IF(AD54="x",'3 - Projects'!$H57)+IF(AD55="x",'3 - Projects'!$H58)</f>
        <v>0</v>
      </c>
      <c r="AE208" s="85">
        <f>IF(AE51="x",'3 - Projects'!$H54,0)+IF(AE52="x",'3 - Projects'!$H55)+IF(AE53="x",'3 - Projects'!$H56)+IF(AE54="x",'3 - Projects'!$H57)+IF(AE55="x",'3 - Projects'!$H58)</f>
        <v>0</v>
      </c>
      <c r="AF208" s="85">
        <f>IF(AF51="x",'3 - Projects'!$H54,0)+IF(AF52="x",'3 - Projects'!$H55)+IF(AF53="x",'3 - Projects'!$H56)+IF(AF54="x",'3 - Projects'!$H57)+IF(AF55="x",'3 - Projects'!$H58)</f>
        <v>0</v>
      </c>
      <c r="AG208" s="85">
        <f>IF(AG51="x",'3 - Projects'!$H54,0)+IF(AG52="x",'3 - Projects'!$H55)+IF(AG53="x",'3 - Projects'!$H56)+IF(AG54="x",'3 - Projects'!$H57)+IF(AG55="x",'3 - Projects'!$H58)</f>
        <v>0</v>
      </c>
      <c r="AH208" s="85">
        <f>IF(AH51="x",'3 - Projects'!$H54,0)+IF(AH52="x",'3 - Projects'!$H55)+IF(AH53="x",'3 - Projects'!$H56)+IF(AH54="x",'3 - Projects'!$H57)+IF(AH55="x",'3 - Projects'!$H58)</f>
        <v>0</v>
      </c>
      <c r="AI208" s="85">
        <f>IF(AI51="x",'3 - Projects'!$H54,0)+IF(AI52="x",'3 - Projects'!$H55)+IF(AI53="x",'3 - Projects'!$H56)+IF(AI54="x",'3 - Projects'!$H57)+IF(AI55="x",'3 - Projects'!$H58)</f>
        <v>0</v>
      </c>
      <c r="AJ208" s="85">
        <f>IF(AJ51="x",'3 - Projects'!$H54,0)+IF(AJ52="x",'3 - Projects'!$H55)+IF(AJ53="x",'3 - Projects'!$H56)+IF(AJ54="x",'3 - Projects'!$H57)+IF(AJ55="x",'3 - Projects'!$H58)</f>
        <v>0</v>
      </c>
      <c r="AK208" s="85">
        <f>IF(AK51="x",'3 - Projects'!$H54,0)+IF(AK52="x",'3 - Projects'!$H55)+IF(AK53="x",'3 - Projects'!$H56)+IF(AK54="x",'3 - Projects'!$H57)+IF(AK55="x",'3 - Projects'!$H58)</f>
        <v>0</v>
      </c>
      <c r="AL208" s="85">
        <f>IF(AL51="x",'3 - Projects'!$H54,0)+IF(AL52="x",'3 - Projects'!$H55)+IF(AL53="x",'3 - Projects'!$H56)+IF(AL54="x",'3 - Projects'!$H57)+IF(AL55="x",'3 - Projects'!$H58)</f>
        <v>0</v>
      </c>
      <c r="AM208" s="85">
        <f>IF(AM51="x",'3 - Projects'!$H54,0)+IF(AM52="x",'3 - Projects'!$H55)+IF(AM53="x",'3 - Projects'!$H56)+IF(AM54="x",'3 - Projects'!$H57)+IF(AM55="x",'3 - Projects'!$H58)</f>
        <v>0</v>
      </c>
      <c r="AN208" s="85">
        <f>IF(AN51="x",'3 - Projects'!$H54,0)+IF(AN52="x",'3 - Projects'!$H55)+IF(AN53="x",'3 - Projects'!$H56)+IF(AN54="x",'3 - Projects'!$H57)+IF(AN55="x",'3 - Projects'!$H58)</f>
        <v>0</v>
      </c>
      <c r="AO208" s="85">
        <f>IF(AO51="x",'3 - Projects'!$H54,0)+IF(AO52="x",'3 - Projects'!$H55)+IF(AO53="x",'3 - Projects'!$H56)+IF(AO54="x",'3 - Projects'!$H57)+IF(AO55="x",'3 - Projects'!$H58)</f>
        <v>0</v>
      </c>
      <c r="AP208" s="85">
        <f>IF(AP51="x",'3 - Projects'!$H54,0)+IF(AP52="x",'3 - Projects'!$H55)+IF(AP53="x",'3 - Projects'!$H56)+IF(AP54="x",'3 - Projects'!$H57)+IF(AP55="x",'3 - Projects'!$H58)</f>
        <v>0</v>
      </c>
      <c r="AQ208" s="85">
        <f>IF(AQ51="x",'3 - Projects'!$H54,0)+IF(AQ52="x",'3 - Projects'!$H55)+IF(AQ53="x",'3 - Projects'!$H56)+IF(AQ54="x",'3 - Projects'!$H57)+IF(AQ55="x",'3 - Projects'!$H58)</f>
        <v>0</v>
      </c>
      <c r="AR208" s="85">
        <f>IF(AR51="x",'3 - Projects'!$H54,0)+IF(AR52="x",'3 - Projects'!$H55)+IF(AR53="x",'3 - Projects'!$H56)+IF(AR54="x",'3 - Projects'!$H57)+IF(AR55="x",'3 - Projects'!$H58)</f>
        <v>0</v>
      </c>
      <c r="AS208" s="85">
        <f>IF(AS51="x",'3 - Projects'!$H54,0)+IF(AS52="x",'3 - Projects'!$H55)+IF(AS53="x",'3 - Projects'!$H56)+IF(AS54="x",'3 - Projects'!$H57)+IF(AS55="x",'3 - Projects'!$H58)</f>
        <v>0</v>
      </c>
      <c r="AT208" s="85">
        <f>IF(AT51="x",'3 - Projects'!$H54,0)+IF(AT52="x",'3 - Projects'!$H55)+IF(AT53="x",'3 - Projects'!$H56)+IF(AT54="x",'3 - Projects'!$H57)+IF(AT55="x",'3 - Projects'!$H58)</f>
        <v>0</v>
      </c>
      <c r="AU208" s="85">
        <f>IF(AU51="x",'3 - Projects'!$H54,0)+IF(AU52="x",'3 - Projects'!$H55)+IF(AU53="x",'3 - Projects'!$H56)+IF(AU54="x",'3 - Projects'!$H57)+IF(AU55="x",'3 - Projects'!$H58)</f>
        <v>0</v>
      </c>
      <c r="AV208" s="85">
        <f>IF(AV51="x",'3 - Projects'!$H54,0)+IF(AV52="x",'3 - Projects'!$H55)+IF(AV53="x",'3 - Projects'!$H56)+IF(AV54="x",'3 - Projects'!$H57)+IF(AV55="x",'3 - Projects'!$H58)</f>
        <v>0</v>
      </c>
      <c r="AW208" s="85">
        <f>IF(AW51="x",'3 - Projects'!$H54,0)+IF(AW52="x",'3 - Projects'!$H55)+IF(AW53="x",'3 - Projects'!$H56)+IF(AW54="x",'3 - Projects'!$H57)+IF(AW55="x",'3 - Projects'!$H58)</f>
        <v>0</v>
      </c>
      <c r="AX208" s="85">
        <f>IF(AX51="x",'3 - Projects'!$H54,0)+IF(AX52="x",'3 - Projects'!$H55)+IF(AX53="x",'3 - Projects'!$H56)+IF(AX54="x",'3 - Projects'!$H57)+IF(AX55="x",'3 - Projects'!$H58)</f>
        <v>0</v>
      </c>
      <c r="AY208" s="85">
        <f>IF(AY51="x",'3 - Projects'!$H54,0)+IF(AY52="x",'3 - Projects'!$H55)+IF(AY53="x",'3 - Projects'!$H56)+IF(AY54="x",'3 - Projects'!$H57)+IF(AY55="x",'3 - Projects'!$H58)</f>
        <v>0</v>
      </c>
      <c r="AZ208" s="85">
        <f>IF(AZ51="x",'3 - Projects'!$H54,0)+IF(AZ52="x",'3 - Projects'!$H55)+IF(AZ53="x",'3 - Projects'!$H56)+IF(AZ54="x",'3 - Projects'!$H57)+IF(AZ55="x",'3 - Projects'!$H58)</f>
        <v>0</v>
      </c>
      <c r="BA208" s="85">
        <f>IF(BA51="x",'3 - Projects'!$H54,0)+IF(BA52="x",'3 - Projects'!$H55)+IF(BA53="x",'3 - Projects'!$H56)+IF(BA54="x",'3 - Projects'!$H57)+IF(BA55="x",'3 - Projects'!$H58)</f>
        <v>0</v>
      </c>
      <c r="BB208" s="85">
        <f>IF(BB51="x",'3 - Projects'!$H54,0)+IF(BB52="x",'3 - Projects'!$H55)+IF(BB53="x",'3 - Projects'!$H56)+IF(BB54="x",'3 - Projects'!$H57)+IF(BB55="x",'3 - Projects'!$H58)</f>
        <v>0</v>
      </c>
      <c r="BC208" s="85">
        <f>IF(BC51="x",'3 - Projects'!$H54,0)+IF(BC52="x",'3 - Projects'!$H55)+IF(BC53="x",'3 - Projects'!$H56)+IF(BC54="x",'3 - Projects'!$H57)+IF(BC55="x",'3 - Projects'!$H58)</f>
        <v>0</v>
      </c>
      <c r="BD208" s="85">
        <f>IF(BD51="x",'3 - Projects'!$H54,0)+IF(BD52="x",'3 - Projects'!$H55)+IF(BD53="x",'3 - Projects'!$H56)+IF(BD54="x",'3 - Projects'!$H57)+IF(BD55="x",'3 - Projects'!$H58)</f>
        <v>0</v>
      </c>
      <c r="BE208" s="85">
        <f>IF(BE51="x",'3 - Projects'!$H54,0)+IF(BE52="x",'3 - Projects'!$H55)+IF(BE53="x",'3 - Projects'!$H56)+IF(BE54="x",'3 - Projects'!$H57)+IF(BE55="x",'3 - Projects'!$H58)</f>
        <v>0</v>
      </c>
      <c r="BF208" s="85">
        <f>IF(BF51="x",'3 - Projects'!$H54,0)+IF(BF52="x",'3 - Projects'!$H55)+IF(BF53="x",'3 - Projects'!$H56)+IF(BF54="x",'3 - Projects'!$H57)+IF(BF55="x",'3 - Projects'!$H58)</f>
        <v>0</v>
      </c>
      <c r="BG208" s="85">
        <f>IF(BG51="x",'3 - Projects'!$H54,0)+IF(BG52="x",'3 - Projects'!$H55)+IF(BG53="x",'3 - Projects'!$H56)+IF(BG54="x",'3 - Projects'!$H57)+IF(BG55="x",'3 - Projects'!$H58)</f>
        <v>0</v>
      </c>
      <c r="BH208" s="86">
        <f>IF(BH51="x",'3 - Projects'!$H54,0)+IF(BH52="x",'3 - Projects'!$H55)+IF(BH53="x",'3 - Projects'!$H56)+IF(BH54="x",'3 - Projects'!$H57)+IF(BH55="x",'3 - Projects'!$H58)</f>
        <v>0</v>
      </c>
    </row>
    <row r="209" spans="1:60">
      <c r="A209" s="84"/>
      <c r="B209" s="85" t="str">
        <f>IF(Resource3_Name&lt;&gt;"",Resource3_Name&amp;"(s)","")</f>
        <v/>
      </c>
      <c r="C209" s="85"/>
      <c r="D209" s="85"/>
      <c r="E209" s="85"/>
      <c r="F209" s="85"/>
      <c r="G209" s="85"/>
      <c r="H209" s="85"/>
      <c r="I209" s="84">
        <f>IF(I51="x",'3 - Projects'!$I54,0)+IF(I52="x",'3 - Projects'!$I55)+IF(I53="x",'3 - Projects'!$I56)+IF(I54="x",'3 - Projects'!$I57)+IF(I55="x",'3 - Projects'!$I58)</f>
        <v>0</v>
      </c>
      <c r="J209" s="85">
        <f>IF(J51="x",'3 - Projects'!$I54,0)+IF(J52="x",'3 - Projects'!$I55)+IF(J53="x",'3 - Projects'!$I56)+IF(J54="x",'3 - Projects'!$I57)+IF(J55="x",'3 - Projects'!$I58)</f>
        <v>0</v>
      </c>
      <c r="K209" s="85">
        <f>IF(K51="x",'3 - Projects'!$I54,0)+IF(K52="x",'3 - Projects'!$I55)+IF(K53="x",'3 - Projects'!$I56)+IF(K54="x",'3 - Projects'!$I57)+IF(K55="x",'3 - Projects'!$I58)</f>
        <v>0</v>
      </c>
      <c r="L209" s="85">
        <f>IF(L51="x",'3 - Projects'!$I54,0)+IF(L52="x",'3 - Projects'!$I55)+IF(L53="x",'3 - Projects'!$I56)+IF(L54="x",'3 - Projects'!$I57)+IF(L55="x",'3 - Projects'!$I58)</f>
        <v>0</v>
      </c>
      <c r="M209" s="85">
        <f>IF(M51="x",'3 - Projects'!$I54,0)+IF(M52="x",'3 - Projects'!$I55)+IF(M53="x",'3 - Projects'!$I56)+IF(M54="x",'3 - Projects'!$I57)+IF(M55="x",'3 - Projects'!$I58)</f>
        <v>0</v>
      </c>
      <c r="N209" s="85">
        <f>IF(N51="x",'3 - Projects'!$I54,0)+IF(N52="x",'3 - Projects'!$I55)+IF(N53="x",'3 - Projects'!$I56)+IF(N54="x",'3 - Projects'!$I57)+IF(N55="x",'3 - Projects'!$I58)</f>
        <v>0</v>
      </c>
      <c r="O209" s="85">
        <f>IF(O51="x",'3 - Projects'!$I54,0)+IF(O52="x",'3 - Projects'!$I55)+IF(O53="x",'3 - Projects'!$I56)+IF(O54="x",'3 - Projects'!$I57)+IF(O55="x",'3 - Projects'!$I58)</f>
        <v>0</v>
      </c>
      <c r="P209" s="85">
        <f>IF(P51="x",'3 - Projects'!$I54,0)+IF(P52="x",'3 - Projects'!$I55)+IF(P53="x",'3 - Projects'!$I56)+IF(P54="x",'3 - Projects'!$I57)+IF(P55="x",'3 - Projects'!$I58)</f>
        <v>0</v>
      </c>
      <c r="Q209" s="85">
        <f>IF(Q51="x",'3 - Projects'!$I54,0)+IF(Q52="x",'3 - Projects'!$I55)+IF(Q53="x",'3 - Projects'!$I56)+IF(Q54="x",'3 - Projects'!$I57)+IF(Q55="x",'3 - Projects'!$I58)</f>
        <v>0</v>
      </c>
      <c r="R209" s="85">
        <f>IF(R51="x",'3 - Projects'!$I54,0)+IF(R52="x",'3 - Projects'!$I55)+IF(R53="x",'3 - Projects'!$I56)+IF(R54="x",'3 - Projects'!$I57)+IF(R55="x",'3 - Projects'!$I58)</f>
        <v>0</v>
      </c>
      <c r="S209" s="85">
        <f>IF(S51="x",'3 - Projects'!$I54,0)+IF(S52="x",'3 - Projects'!$I55)+IF(S53="x",'3 - Projects'!$I56)+IF(S54="x",'3 - Projects'!$I57)+IF(S55="x",'3 - Projects'!$I58)</f>
        <v>0</v>
      </c>
      <c r="T209" s="85">
        <f>IF(T51="x",'3 - Projects'!$I54,0)+IF(T52="x",'3 - Projects'!$I55)+IF(T53="x",'3 - Projects'!$I56)+IF(T54="x",'3 - Projects'!$I57)+IF(T55="x",'3 - Projects'!$I58)</f>
        <v>0</v>
      </c>
      <c r="U209" s="85">
        <f>IF(U51="x",'3 - Projects'!$I54,0)+IF(U52="x",'3 - Projects'!$I55)+IF(U53="x",'3 - Projects'!$I56)+IF(U54="x",'3 - Projects'!$I57)+IF(U55="x",'3 - Projects'!$I58)</f>
        <v>0</v>
      </c>
      <c r="V209" s="85">
        <f>IF(V51="x",'3 - Projects'!$I54,0)+IF(V52="x",'3 - Projects'!$I55)+IF(V53="x",'3 - Projects'!$I56)+IF(V54="x",'3 - Projects'!$I57)+IF(V55="x",'3 - Projects'!$I58)</f>
        <v>0</v>
      </c>
      <c r="W209" s="85">
        <f>IF(W51="x",'3 - Projects'!$I54,0)+IF(W52="x",'3 - Projects'!$I55)+IF(W53="x",'3 - Projects'!$I56)+IF(W54="x",'3 - Projects'!$I57)+IF(W55="x",'3 - Projects'!$I58)</f>
        <v>0</v>
      </c>
      <c r="X209" s="85">
        <f>IF(X51="x",'3 - Projects'!$I54,0)+IF(X52="x",'3 - Projects'!$I55)+IF(X53="x",'3 - Projects'!$I56)+IF(X54="x",'3 - Projects'!$I57)+IF(X55="x",'3 - Projects'!$I58)</f>
        <v>0</v>
      </c>
      <c r="Y209" s="85">
        <f>IF(Y51="x",'3 - Projects'!$I54,0)+IF(Y52="x",'3 - Projects'!$I55)+IF(Y53="x",'3 - Projects'!$I56)+IF(Y54="x",'3 - Projects'!$I57)+IF(Y55="x",'3 - Projects'!$I58)</f>
        <v>0</v>
      </c>
      <c r="Z209" s="85">
        <f>IF(Z51="x",'3 - Projects'!$I54,0)+IF(Z52="x",'3 - Projects'!$I55)+IF(Z53="x",'3 - Projects'!$I56)+IF(Z54="x",'3 - Projects'!$I57)+IF(Z55="x",'3 - Projects'!$I58)</f>
        <v>0</v>
      </c>
      <c r="AA209" s="85">
        <f>IF(AA51="x",'3 - Projects'!$I54,0)+IF(AA52="x",'3 - Projects'!$I55)+IF(AA53="x",'3 - Projects'!$I56)+IF(AA54="x",'3 - Projects'!$I57)+IF(AA55="x",'3 - Projects'!$I58)</f>
        <v>0</v>
      </c>
      <c r="AB209" s="85">
        <f>IF(AB51="x",'3 - Projects'!$I54,0)+IF(AB52="x",'3 - Projects'!$I55)+IF(AB53="x",'3 - Projects'!$I56)+IF(AB54="x",'3 - Projects'!$I57)+IF(AB55="x",'3 - Projects'!$I58)</f>
        <v>0</v>
      </c>
      <c r="AC209" s="85">
        <f>IF(AC51="x",'3 - Projects'!$I54,0)+IF(AC52="x",'3 - Projects'!$I55)+IF(AC53="x",'3 - Projects'!$I56)+IF(AC54="x",'3 - Projects'!$I57)+IF(AC55="x",'3 - Projects'!$I58)</f>
        <v>0</v>
      </c>
      <c r="AD209" s="85">
        <f>IF(AD51="x",'3 - Projects'!$I54,0)+IF(AD52="x",'3 - Projects'!$I55)+IF(AD53="x",'3 - Projects'!$I56)+IF(AD54="x",'3 - Projects'!$I57)+IF(AD55="x",'3 - Projects'!$I58)</f>
        <v>0</v>
      </c>
      <c r="AE209" s="85">
        <f>IF(AE51="x",'3 - Projects'!$I54,0)+IF(AE52="x",'3 - Projects'!$I55)+IF(AE53="x",'3 - Projects'!$I56)+IF(AE54="x",'3 - Projects'!$I57)+IF(AE55="x",'3 - Projects'!$I58)</f>
        <v>0</v>
      </c>
      <c r="AF209" s="85">
        <f>IF(AF51="x",'3 - Projects'!$I54,0)+IF(AF52="x",'3 - Projects'!$I55)+IF(AF53="x",'3 - Projects'!$I56)+IF(AF54="x",'3 - Projects'!$I57)+IF(AF55="x",'3 - Projects'!$I58)</f>
        <v>0</v>
      </c>
      <c r="AG209" s="85">
        <f>IF(AG51="x",'3 - Projects'!$I54,0)+IF(AG52="x",'3 - Projects'!$I55)+IF(AG53="x",'3 - Projects'!$I56)+IF(AG54="x",'3 - Projects'!$I57)+IF(AG55="x",'3 - Projects'!$I58)</f>
        <v>0</v>
      </c>
      <c r="AH209" s="85">
        <f>IF(AH51="x",'3 - Projects'!$I54,0)+IF(AH52="x",'3 - Projects'!$I55)+IF(AH53="x",'3 - Projects'!$I56)+IF(AH54="x",'3 - Projects'!$I57)+IF(AH55="x",'3 - Projects'!$I58)</f>
        <v>0</v>
      </c>
      <c r="AI209" s="85">
        <f>IF(AI51="x",'3 - Projects'!$I54,0)+IF(AI52="x",'3 - Projects'!$I55)+IF(AI53="x",'3 - Projects'!$I56)+IF(AI54="x",'3 - Projects'!$I57)+IF(AI55="x",'3 - Projects'!$I58)</f>
        <v>0</v>
      </c>
      <c r="AJ209" s="85">
        <f>IF(AJ51="x",'3 - Projects'!$I54,0)+IF(AJ52="x",'3 - Projects'!$I55)+IF(AJ53="x",'3 - Projects'!$I56)+IF(AJ54="x",'3 - Projects'!$I57)+IF(AJ55="x",'3 - Projects'!$I58)</f>
        <v>0</v>
      </c>
      <c r="AK209" s="85">
        <f>IF(AK51="x",'3 - Projects'!$I54,0)+IF(AK52="x",'3 - Projects'!$I55)+IF(AK53="x",'3 - Projects'!$I56)+IF(AK54="x",'3 - Projects'!$I57)+IF(AK55="x",'3 - Projects'!$I58)</f>
        <v>0</v>
      </c>
      <c r="AL209" s="85">
        <f>IF(AL51="x",'3 - Projects'!$I54,0)+IF(AL52="x",'3 - Projects'!$I55)+IF(AL53="x",'3 - Projects'!$I56)+IF(AL54="x",'3 - Projects'!$I57)+IF(AL55="x",'3 - Projects'!$I58)</f>
        <v>0</v>
      </c>
      <c r="AM209" s="85">
        <f>IF(AM51="x",'3 - Projects'!$I54,0)+IF(AM52="x",'3 - Projects'!$I55)+IF(AM53="x",'3 - Projects'!$I56)+IF(AM54="x",'3 - Projects'!$I57)+IF(AM55="x",'3 - Projects'!$I58)</f>
        <v>0</v>
      </c>
      <c r="AN209" s="85">
        <f>IF(AN51="x",'3 - Projects'!$I54,0)+IF(AN52="x",'3 - Projects'!$I55)+IF(AN53="x",'3 - Projects'!$I56)+IF(AN54="x",'3 - Projects'!$I57)+IF(AN55="x",'3 - Projects'!$I58)</f>
        <v>0</v>
      </c>
      <c r="AO209" s="85">
        <f>IF(AO51="x",'3 - Projects'!$I54,0)+IF(AO52="x",'3 - Projects'!$I55)+IF(AO53="x",'3 - Projects'!$I56)+IF(AO54="x",'3 - Projects'!$I57)+IF(AO55="x",'3 - Projects'!$I58)</f>
        <v>0</v>
      </c>
      <c r="AP209" s="85">
        <f>IF(AP51="x",'3 - Projects'!$I54,0)+IF(AP52="x",'3 - Projects'!$I55)+IF(AP53="x",'3 - Projects'!$I56)+IF(AP54="x",'3 - Projects'!$I57)+IF(AP55="x",'3 - Projects'!$I58)</f>
        <v>0</v>
      </c>
      <c r="AQ209" s="85">
        <f>IF(AQ51="x",'3 - Projects'!$I54,0)+IF(AQ52="x",'3 - Projects'!$I55)+IF(AQ53="x",'3 - Projects'!$I56)+IF(AQ54="x",'3 - Projects'!$I57)+IF(AQ55="x",'3 - Projects'!$I58)</f>
        <v>0</v>
      </c>
      <c r="AR209" s="85">
        <f>IF(AR51="x",'3 - Projects'!$I54,0)+IF(AR52="x",'3 - Projects'!$I55)+IF(AR53="x",'3 - Projects'!$I56)+IF(AR54="x",'3 - Projects'!$I57)+IF(AR55="x",'3 - Projects'!$I58)</f>
        <v>0</v>
      </c>
      <c r="AS209" s="85">
        <f>IF(AS51="x",'3 - Projects'!$I54,0)+IF(AS52="x",'3 - Projects'!$I55)+IF(AS53="x",'3 - Projects'!$I56)+IF(AS54="x",'3 - Projects'!$I57)+IF(AS55="x",'3 - Projects'!$I58)</f>
        <v>0</v>
      </c>
      <c r="AT209" s="85">
        <f>IF(AT51="x",'3 - Projects'!$I54,0)+IF(AT52="x",'3 - Projects'!$I55)+IF(AT53="x",'3 - Projects'!$I56)+IF(AT54="x",'3 - Projects'!$I57)+IF(AT55="x",'3 - Projects'!$I58)</f>
        <v>0</v>
      </c>
      <c r="AU209" s="85">
        <f>IF(AU51="x",'3 - Projects'!$I54,0)+IF(AU52="x",'3 - Projects'!$I55)+IF(AU53="x",'3 - Projects'!$I56)+IF(AU54="x",'3 - Projects'!$I57)+IF(AU55="x",'3 - Projects'!$I58)</f>
        <v>0</v>
      </c>
      <c r="AV209" s="85">
        <f>IF(AV51="x",'3 - Projects'!$I54,0)+IF(AV52="x",'3 - Projects'!$I55)+IF(AV53="x",'3 - Projects'!$I56)+IF(AV54="x",'3 - Projects'!$I57)+IF(AV55="x",'3 - Projects'!$I58)</f>
        <v>0</v>
      </c>
      <c r="AW209" s="85">
        <f>IF(AW51="x",'3 - Projects'!$I54,0)+IF(AW52="x",'3 - Projects'!$I55)+IF(AW53="x",'3 - Projects'!$I56)+IF(AW54="x",'3 - Projects'!$I57)+IF(AW55="x",'3 - Projects'!$I58)</f>
        <v>0</v>
      </c>
      <c r="AX209" s="85">
        <f>IF(AX51="x",'3 - Projects'!$I54,0)+IF(AX52="x",'3 - Projects'!$I55)+IF(AX53="x",'3 - Projects'!$I56)+IF(AX54="x",'3 - Projects'!$I57)+IF(AX55="x",'3 - Projects'!$I58)</f>
        <v>0</v>
      </c>
      <c r="AY209" s="85">
        <f>IF(AY51="x",'3 - Projects'!$I54,0)+IF(AY52="x",'3 - Projects'!$I55)+IF(AY53="x",'3 - Projects'!$I56)+IF(AY54="x",'3 - Projects'!$I57)+IF(AY55="x",'3 - Projects'!$I58)</f>
        <v>0</v>
      </c>
      <c r="AZ209" s="85">
        <f>IF(AZ51="x",'3 - Projects'!$I54,0)+IF(AZ52="x",'3 - Projects'!$I55)+IF(AZ53="x",'3 - Projects'!$I56)+IF(AZ54="x",'3 - Projects'!$I57)+IF(AZ55="x",'3 - Projects'!$I58)</f>
        <v>0</v>
      </c>
      <c r="BA209" s="85">
        <f>IF(BA51="x",'3 - Projects'!$I54,0)+IF(BA52="x",'3 - Projects'!$I55)+IF(BA53="x",'3 - Projects'!$I56)+IF(BA54="x",'3 - Projects'!$I57)+IF(BA55="x",'3 - Projects'!$I58)</f>
        <v>0</v>
      </c>
      <c r="BB209" s="85">
        <f>IF(BB51="x",'3 - Projects'!$I54,0)+IF(BB52="x",'3 - Projects'!$I55)+IF(BB53="x",'3 - Projects'!$I56)+IF(BB54="x",'3 - Projects'!$I57)+IF(BB55="x",'3 - Projects'!$I58)</f>
        <v>0</v>
      </c>
      <c r="BC209" s="85">
        <f>IF(BC51="x",'3 - Projects'!$I54,0)+IF(BC52="x",'3 - Projects'!$I55)+IF(BC53="x",'3 - Projects'!$I56)+IF(BC54="x",'3 - Projects'!$I57)+IF(BC55="x",'3 - Projects'!$I58)</f>
        <v>0</v>
      </c>
      <c r="BD209" s="85">
        <f>IF(BD51="x",'3 - Projects'!$I54,0)+IF(BD52="x",'3 - Projects'!$I55)+IF(BD53="x",'3 - Projects'!$I56)+IF(BD54="x",'3 - Projects'!$I57)+IF(BD55="x",'3 - Projects'!$I58)</f>
        <v>0</v>
      </c>
      <c r="BE209" s="85">
        <f>IF(BE51="x",'3 - Projects'!$I54,0)+IF(BE52="x",'3 - Projects'!$I55)+IF(BE53="x",'3 - Projects'!$I56)+IF(BE54="x",'3 - Projects'!$I57)+IF(BE55="x",'3 - Projects'!$I58)</f>
        <v>0</v>
      </c>
      <c r="BF209" s="85">
        <f>IF(BF51="x",'3 - Projects'!$I54,0)+IF(BF52="x",'3 - Projects'!$I55)+IF(BF53="x",'3 - Projects'!$I56)+IF(BF54="x",'3 - Projects'!$I57)+IF(BF55="x",'3 - Projects'!$I58)</f>
        <v>0</v>
      </c>
      <c r="BG209" s="85">
        <f>IF(BG51="x",'3 - Projects'!$I54,0)+IF(BG52="x",'3 - Projects'!$I55)+IF(BG53="x",'3 - Projects'!$I56)+IF(BG54="x",'3 - Projects'!$I57)+IF(BG55="x",'3 - Projects'!$I58)</f>
        <v>0</v>
      </c>
      <c r="BH209" s="86">
        <f>IF(BH51="x",'3 - Projects'!$I54,0)+IF(BH52="x",'3 - Projects'!$I55)+IF(BH53="x",'3 - Projects'!$I56)+IF(BH54="x",'3 - Projects'!$I57)+IF(BH55="x",'3 - Projects'!$I58)</f>
        <v>0</v>
      </c>
    </row>
    <row r="210" spans="1:60">
      <c r="A210" s="84"/>
      <c r="B210" s="85" t="str">
        <f>IF(Resource4_Name&lt;&gt;"",Resource4_Name&amp;"(s)","")</f>
        <v/>
      </c>
      <c r="C210" s="85"/>
      <c r="D210" s="85"/>
      <c r="E210" s="85"/>
      <c r="F210" s="85"/>
      <c r="G210" s="85"/>
      <c r="H210" s="85"/>
      <c r="I210" s="84">
        <f>IF(I51="x",'3 - Projects'!$J54,0)+IF(I52="x",'3 - Projects'!$J55)+IF(I53="x",'3 - Projects'!$J56)+IF(I54="x",'3 - Projects'!$J57)+IF(I55="x",'3 - Projects'!$J58)</f>
        <v>0</v>
      </c>
      <c r="J210" s="85">
        <f>IF(J51="x",'3 - Projects'!$J54,0)+IF(J52="x",'3 - Projects'!$J55)+IF(J53="x",'3 - Projects'!$J56)+IF(J54="x",'3 - Projects'!$J57)+IF(J55="x",'3 - Projects'!$J58)</f>
        <v>0</v>
      </c>
      <c r="K210" s="85">
        <f>IF(K51="x",'3 - Projects'!$J54,0)+IF(K52="x",'3 - Projects'!$J55)+IF(K53="x",'3 - Projects'!$J56)+IF(K54="x",'3 - Projects'!$J57)+IF(K55="x",'3 - Projects'!$J58)</f>
        <v>0</v>
      </c>
      <c r="L210" s="85">
        <f>IF(L51="x",'3 - Projects'!$J54,0)+IF(L52="x",'3 - Projects'!$J55)+IF(L53="x",'3 - Projects'!$J56)+IF(L54="x",'3 - Projects'!$J57)+IF(L55="x",'3 - Projects'!$J58)</f>
        <v>0</v>
      </c>
      <c r="M210" s="85">
        <f>IF(M51="x",'3 - Projects'!$J54,0)+IF(M52="x",'3 - Projects'!$J55)+IF(M53="x",'3 - Projects'!$J56)+IF(M54="x",'3 - Projects'!$J57)+IF(M55="x",'3 - Projects'!$J58)</f>
        <v>0</v>
      </c>
      <c r="N210" s="85">
        <f>IF(N51="x",'3 - Projects'!$J54,0)+IF(N52="x",'3 - Projects'!$J55)+IF(N53="x",'3 - Projects'!$J56)+IF(N54="x",'3 - Projects'!$J57)+IF(N55="x",'3 - Projects'!$J58)</f>
        <v>0</v>
      </c>
      <c r="O210" s="85">
        <f>IF(O51="x",'3 - Projects'!$J54,0)+IF(O52="x",'3 - Projects'!$J55)+IF(O53="x",'3 - Projects'!$J56)+IF(O54="x",'3 - Projects'!$J57)+IF(O55="x",'3 - Projects'!$J58)</f>
        <v>0</v>
      </c>
      <c r="P210" s="85">
        <f>IF(P51="x",'3 - Projects'!$J54,0)+IF(P52="x",'3 - Projects'!$J55)+IF(P53="x",'3 - Projects'!$J56)+IF(P54="x",'3 - Projects'!$J57)+IF(P55="x",'3 - Projects'!$J58)</f>
        <v>0</v>
      </c>
      <c r="Q210" s="85">
        <f>IF(Q51="x",'3 - Projects'!$J54,0)+IF(Q52="x",'3 - Projects'!$J55)+IF(Q53="x",'3 - Projects'!$J56)+IF(Q54="x",'3 - Projects'!$J57)+IF(Q55="x",'3 - Projects'!$J58)</f>
        <v>0</v>
      </c>
      <c r="R210" s="85">
        <f>IF(R51="x",'3 - Projects'!$J54,0)+IF(R52="x",'3 - Projects'!$J55)+IF(R53="x",'3 - Projects'!$J56)+IF(R54="x",'3 - Projects'!$J57)+IF(R55="x",'3 - Projects'!$J58)</f>
        <v>0</v>
      </c>
      <c r="S210" s="85">
        <f>IF(S51="x",'3 - Projects'!$J54,0)+IF(S52="x",'3 - Projects'!$J55)+IF(S53="x",'3 - Projects'!$J56)+IF(S54="x",'3 - Projects'!$J57)+IF(S55="x",'3 - Projects'!$J58)</f>
        <v>0</v>
      </c>
      <c r="T210" s="85">
        <f>IF(T51="x",'3 - Projects'!$J54,0)+IF(T52="x",'3 - Projects'!$J55)+IF(T53="x",'3 - Projects'!$J56)+IF(T54="x",'3 - Projects'!$J57)+IF(T55="x",'3 - Projects'!$J58)</f>
        <v>0</v>
      </c>
      <c r="U210" s="85">
        <f>IF(U51="x",'3 - Projects'!$J54,0)+IF(U52="x",'3 - Projects'!$J55)+IF(U53="x",'3 - Projects'!$J56)+IF(U54="x",'3 - Projects'!$J57)+IF(U55="x",'3 - Projects'!$J58)</f>
        <v>0</v>
      </c>
      <c r="V210" s="85">
        <f>IF(V51="x",'3 - Projects'!$J54,0)+IF(V52="x",'3 - Projects'!$J55)+IF(V53="x",'3 - Projects'!$J56)+IF(V54="x",'3 - Projects'!$J57)+IF(V55="x",'3 - Projects'!$J58)</f>
        <v>0</v>
      </c>
      <c r="W210" s="85">
        <f>IF(W51="x",'3 - Projects'!$J54,0)+IF(W52="x",'3 - Projects'!$J55)+IF(W53="x",'3 - Projects'!$J56)+IF(W54="x",'3 - Projects'!$J57)+IF(W55="x",'3 - Projects'!$J58)</f>
        <v>0</v>
      </c>
      <c r="X210" s="85">
        <f>IF(X51="x",'3 - Projects'!$J54,0)+IF(X52="x",'3 - Projects'!$J55)+IF(X53="x",'3 - Projects'!$J56)+IF(X54="x",'3 - Projects'!$J57)+IF(X55="x",'3 - Projects'!$J58)</f>
        <v>0</v>
      </c>
      <c r="Y210" s="85">
        <f>IF(Y51="x",'3 - Projects'!$J54,0)+IF(Y52="x",'3 - Projects'!$J55)+IF(Y53="x",'3 - Projects'!$J56)+IF(Y54="x",'3 - Projects'!$J57)+IF(Y55="x",'3 - Projects'!$J58)</f>
        <v>0</v>
      </c>
      <c r="Z210" s="85">
        <f>IF(Z51="x",'3 - Projects'!$J54,0)+IF(Z52="x",'3 - Projects'!$J55)+IF(Z53="x",'3 - Projects'!$J56)+IF(Z54="x",'3 - Projects'!$J57)+IF(Z55="x",'3 - Projects'!$J58)</f>
        <v>0</v>
      </c>
      <c r="AA210" s="85">
        <f>IF(AA51="x",'3 - Projects'!$J54,0)+IF(AA52="x",'3 - Projects'!$J55)+IF(AA53="x",'3 - Projects'!$J56)+IF(AA54="x",'3 - Projects'!$J57)+IF(AA55="x",'3 - Projects'!$J58)</f>
        <v>0</v>
      </c>
      <c r="AB210" s="85">
        <f>IF(AB51="x",'3 - Projects'!$J54,0)+IF(AB52="x",'3 - Projects'!$J55)+IF(AB53="x",'3 - Projects'!$J56)+IF(AB54="x",'3 - Projects'!$J57)+IF(AB55="x",'3 - Projects'!$J58)</f>
        <v>0</v>
      </c>
      <c r="AC210" s="85">
        <f>IF(AC51="x",'3 - Projects'!$J54,0)+IF(AC52="x",'3 - Projects'!$J55)+IF(AC53="x",'3 - Projects'!$J56)+IF(AC54="x",'3 - Projects'!$J57)+IF(AC55="x",'3 - Projects'!$J58)</f>
        <v>0</v>
      </c>
      <c r="AD210" s="85">
        <f>IF(AD51="x",'3 - Projects'!$J54,0)+IF(AD52="x",'3 - Projects'!$J55)+IF(AD53="x",'3 - Projects'!$J56)+IF(AD54="x",'3 - Projects'!$J57)+IF(AD55="x",'3 - Projects'!$J58)</f>
        <v>0</v>
      </c>
      <c r="AE210" s="85">
        <f>IF(AE51="x",'3 - Projects'!$J54,0)+IF(AE52="x",'3 - Projects'!$J55)+IF(AE53="x",'3 - Projects'!$J56)+IF(AE54="x",'3 - Projects'!$J57)+IF(AE55="x",'3 - Projects'!$J58)</f>
        <v>0</v>
      </c>
      <c r="AF210" s="85">
        <f>IF(AF51="x",'3 - Projects'!$J54,0)+IF(AF52="x",'3 - Projects'!$J55)+IF(AF53="x",'3 - Projects'!$J56)+IF(AF54="x",'3 - Projects'!$J57)+IF(AF55="x",'3 - Projects'!$J58)</f>
        <v>0</v>
      </c>
      <c r="AG210" s="85">
        <f>IF(AG51="x",'3 - Projects'!$J54,0)+IF(AG52="x",'3 - Projects'!$J55)+IF(AG53="x",'3 - Projects'!$J56)+IF(AG54="x",'3 - Projects'!$J57)+IF(AG55="x",'3 - Projects'!$J58)</f>
        <v>0</v>
      </c>
      <c r="AH210" s="85">
        <f>IF(AH51="x",'3 - Projects'!$J54,0)+IF(AH52="x",'3 - Projects'!$J55)+IF(AH53="x",'3 - Projects'!$J56)+IF(AH54="x",'3 - Projects'!$J57)+IF(AH55="x",'3 - Projects'!$J58)</f>
        <v>0</v>
      </c>
      <c r="AI210" s="85">
        <f>IF(AI51="x",'3 - Projects'!$J54,0)+IF(AI52="x",'3 - Projects'!$J55)+IF(AI53="x",'3 - Projects'!$J56)+IF(AI54="x",'3 - Projects'!$J57)+IF(AI55="x",'3 - Projects'!$J58)</f>
        <v>0</v>
      </c>
      <c r="AJ210" s="85">
        <f>IF(AJ51="x",'3 - Projects'!$J54,0)+IF(AJ52="x",'3 - Projects'!$J55)+IF(AJ53="x",'3 - Projects'!$J56)+IF(AJ54="x",'3 - Projects'!$J57)+IF(AJ55="x",'3 - Projects'!$J58)</f>
        <v>0</v>
      </c>
      <c r="AK210" s="85">
        <f>IF(AK51="x",'3 - Projects'!$J54,0)+IF(AK52="x",'3 - Projects'!$J55)+IF(AK53="x",'3 - Projects'!$J56)+IF(AK54="x",'3 - Projects'!$J57)+IF(AK55="x",'3 - Projects'!$J58)</f>
        <v>0</v>
      </c>
      <c r="AL210" s="85">
        <f>IF(AL51="x",'3 - Projects'!$J54,0)+IF(AL52="x",'3 - Projects'!$J55)+IF(AL53="x",'3 - Projects'!$J56)+IF(AL54="x",'3 - Projects'!$J57)+IF(AL55="x",'3 - Projects'!$J58)</f>
        <v>0</v>
      </c>
      <c r="AM210" s="85">
        <f>IF(AM51="x",'3 - Projects'!$J54,0)+IF(AM52="x",'3 - Projects'!$J55)+IF(AM53="x",'3 - Projects'!$J56)+IF(AM54="x",'3 - Projects'!$J57)+IF(AM55="x",'3 - Projects'!$J58)</f>
        <v>0</v>
      </c>
      <c r="AN210" s="85">
        <f>IF(AN51="x",'3 - Projects'!$J54,0)+IF(AN52="x",'3 - Projects'!$J55)+IF(AN53="x",'3 - Projects'!$J56)+IF(AN54="x",'3 - Projects'!$J57)+IF(AN55="x",'3 - Projects'!$J58)</f>
        <v>0</v>
      </c>
      <c r="AO210" s="85">
        <f>IF(AO51="x",'3 - Projects'!$J54,0)+IF(AO52="x",'3 - Projects'!$J55)+IF(AO53="x",'3 - Projects'!$J56)+IF(AO54="x",'3 - Projects'!$J57)+IF(AO55="x",'3 - Projects'!$J58)</f>
        <v>0</v>
      </c>
      <c r="AP210" s="85">
        <f>IF(AP51="x",'3 - Projects'!$J54,0)+IF(AP52="x",'3 - Projects'!$J55)+IF(AP53="x",'3 - Projects'!$J56)+IF(AP54="x",'3 - Projects'!$J57)+IF(AP55="x",'3 - Projects'!$J58)</f>
        <v>0</v>
      </c>
      <c r="AQ210" s="85">
        <f>IF(AQ51="x",'3 - Projects'!$J54,0)+IF(AQ52="x",'3 - Projects'!$J55)+IF(AQ53="x",'3 - Projects'!$J56)+IF(AQ54="x",'3 - Projects'!$J57)+IF(AQ55="x",'3 - Projects'!$J58)</f>
        <v>0</v>
      </c>
      <c r="AR210" s="85">
        <f>IF(AR51="x",'3 - Projects'!$J54,0)+IF(AR52="x",'3 - Projects'!$J55)+IF(AR53="x",'3 - Projects'!$J56)+IF(AR54="x",'3 - Projects'!$J57)+IF(AR55="x",'3 - Projects'!$J58)</f>
        <v>0</v>
      </c>
      <c r="AS210" s="85">
        <f>IF(AS51="x",'3 - Projects'!$J54,0)+IF(AS52="x",'3 - Projects'!$J55)+IF(AS53="x",'3 - Projects'!$J56)+IF(AS54="x",'3 - Projects'!$J57)+IF(AS55="x",'3 - Projects'!$J58)</f>
        <v>0</v>
      </c>
      <c r="AT210" s="85">
        <f>IF(AT51="x",'3 - Projects'!$J54,0)+IF(AT52="x",'3 - Projects'!$J55)+IF(AT53="x",'3 - Projects'!$J56)+IF(AT54="x",'3 - Projects'!$J57)+IF(AT55="x",'3 - Projects'!$J58)</f>
        <v>0</v>
      </c>
      <c r="AU210" s="85">
        <f>IF(AU51="x",'3 - Projects'!$J54,0)+IF(AU52="x",'3 - Projects'!$J55)+IF(AU53="x",'3 - Projects'!$J56)+IF(AU54="x",'3 - Projects'!$J57)+IF(AU55="x",'3 - Projects'!$J58)</f>
        <v>0</v>
      </c>
      <c r="AV210" s="85">
        <f>IF(AV51="x",'3 - Projects'!$J54,0)+IF(AV52="x",'3 - Projects'!$J55)+IF(AV53="x",'3 - Projects'!$J56)+IF(AV54="x",'3 - Projects'!$J57)+IF(AV55="x",'3 - Projects'!$J58)</f>
        <v>0</v>
      </c>
      <c r="AW210" s="85">
        <f>IF(AW51="x",'3 - Projects'!$J54,0)+IF(AW52="x",'3 - Projects'!$J55)+IF(AW53="x",'3 - Projects'!$J56)+IF(AW54="x",'3 - Projects'!$J57)+IF(AW55="x",'3 - Projects'!$J58)</f>
        <v>0</v>
      </c>
      <c r="AX210" s="85">
        <f>IF(AX51="x",'3 - Projects'!$J54,0)+IF(AX52="x",'3 - Projects'!$J55)+IF(AX53="x",'3 - Projects'!$J56)+IF(AX54="x",'3 - Projects'!$J57)+IF(AX55="x",'3 - Projects'!$J58)</f>
        <v>0</v>
      </c>
      <c r="AY210" s="85">
        <f>IF(AY51="x",'3 - Projects'!$J54,0)+IF(AY52="x",'3 - Projects'!$J55)+IF(AY53="x",'3 - Projects'!$J56)+IF(AY54="x",'3 - Projects'!$J57)+IF(AY55="x",'3 - Projects'!$J58)</f>
        <v>0</v>
      </c>
      <c r="AZ210" s="85">
        <f>IF(AZ51="x",'3 - Projects'!$J54,0)+IF(AZ52="x",'3 - Projects'!$J55)+IF(AZ53="x",'3 - Projects'!$J56)+IF(AZ54="x",'3 - Projects'!$J57)+IF(AZ55="x",'3 - Projects'!$J58)</f>
        <v>0</v>
      </c>
      <c r="BA210" s="85">
        <f>IF(BA51="x",'3 - Projects'!$J54,0)+IF(BA52="x",'3 - Projects'!$J55)+IF(BA53="x",'3 - Projects'!$J56)+IF(BA54="x",'3 - Projects'!$J57)+IF(BA55="x",'3 - Projects'!$J58)</f>
        <v>0</v>
      </c>
      <c r="BB210" s="85">
        <f>IF(BB51="x",'3 - Projects'!$J54,0)+IF(BB52="x",'3 - Projects'!$J55)+IF(BB53="x",'3 - Projects'!$J56)+IF(BB54="x",'3 - Projects'!$J57)+IF(BB55="x",'3 - Projects'!$J58)</f>
        <v>0</v>
      </c>
      <c r="BC210" s="85">
        <f>IF(BC51="x",'3 - Projects'!$J54,0)+IF(BC52="x",'3 - Projects'!$J55)+IF(BC53="x",'3 - Projects'!$J56)+IF(BC54="x",'3 - Projects'!$J57)+IF(BC55="x",'3 - Projects'!$J58)</f>
        <v>0</v>
      </c>
      <c r="BD210" s="85">
        <f>IF(BD51="x",'3 - Projects'!$J54,0)+IF(BD52="x",'3 - Projects'!$J55)+IF(BD53="x",'3 - Projects'!$J56)+IF(BD54="x",'3 - Projects'!$J57)+IF(BD55="x",'3 - Projects'!$J58)</f>
        <v>0</v>
      </c>
      <c r="BE210" s="85">
        <f>IF(BE51="x",'3 - Projects'!$J54,0)+IF(BE52="x",'3 - Projects'!$J55)+IF(BE53="x",'3 - Projects'!$J56)+IF(BE54="x",'3 - Projects'!$J57)+IF(BE55="x",'3 - Projects'!$J58)</f>
        <v>0</v>
      </c>
      <c r="BF210" s="85">
        <f>IF(BF51="x",'3 - Projects'!$J54,0)+IF(BF52="x",'3 - Projects'!$J55)+IF(BF53="x",'3 - Projects'!$J56)+IF(BF54="x",'3 - Projects'!$J57)+IF(BF55="x",'3 - Projects'!$J58)</f>
        <v>0</v>
      </c>
      <c r="BG210" s="85">
        <f>IF(BG51="x",'3 - Projects'!$J54,0)+IF(BG52="x",'3 - Projects'!$J55)+IF(BG53="x",'3 - Projects'!$J56)+IF(BG54="x",'3 - Projects'!$J57)+IF(BG55="x",'3 - Projects'!$J58)</f>
        <v>0</v>
      </c>
      <c r="BH210" s="86">
        <f>IF(BH51="x",'3 - Projects'!$J54,0)+IF(BH52="x",'3 - Projects'!$J55)+IF(BH53="x",'3 - Projects'!$J56)+IF(BH54="x",'3 - Projects'!$J57)+IF(BH55="x",'3 - Projects'!$J58)</f>
        <v>0</v>
      </c>
    </row>
    <row r="211" spans="1:60">
      <c r="A211" s="84"/>
      <c r="B211" s="85" t="str">
        <f>IF(Resource5_Name&lt;&gt;"",Resource5_Name&amp;"(s)","")</f>
        <v/>
      </c>
      <c r="C211" s="85"/>
      <c r="D211" s="85"/>
      <c r="E211" s="85"/>
      <c r="F211" s="85"/>
      <c r="G211" s="85"/>
      <c r="H211" s="85"/>
      <c r="I211" s="84">
        <f>IF(I51="x",'3 - Projects'!$K54,0)+IF(I52="x",'3 - Projects'!$K55)+IF(I53="x",'3 - Projects'!$K56)+IF(I54="x",'3 - Projects'!$K57)+IF(I55="x",'3 - Projects'!$K58)</f>
        <v>0</v>
      </c>
      <c r="J211" s="85">
        <f>IF(J51="x",'3 - Projects'!$K54,0)+IF(J52="x",'3 - Projects'!$K55)+IF(J53="x",'3 - Projects'!$K56)+IF(J54="x",'3 - Projects'!$K57)+IF(J55="x",'3 - Projects'!$K58)</f>
        <v>0</v>
      </c>
      <c r="K211" s="85">
        <f>IF(K51="x",'3 - Projects'!$K54,0)+IF(K52="x",'3 - Projects'!$K55)+IF(K53="x",'3 - Projects'!$K56)+IF(K54="x",'3 - Projects'!$K57)+IF(K55="x",'3 - Projects'!$K58)</f>
        <v>0</v>
      </c>
      <c r="L211" s="85">
        <f>IF(L51="x",'3 - Projects'!$K54,0)+IF(L52="x",'3 - Projects'!$K55)+IF(L53="x",'3 - Projects'!$K56)+IF(L54="x",'3 - Projects'!$K57)+IF(L55="x",'3 - Projects'!$K58)</f>
        <v>0</v>
      </c>
      <c r="M211" s="85">
        <f>IF(M51="x",'3 - Projects'!$K54,0)+IF(M52="x",'3 - Projects'!$K55)+IF(M53="x",'3 - Projects'!$K56)+IF(M54="x",'3 - Projects'!$K57)+IF(M55="x",'3 - Projects'!$K58)</f>
        <v>0</v>
      </c>
      <c r="N211" s="85">
        <f>IF(N51="x",'3 - Projects'!$K54,0)+IF(N52="x",'3 - Projects'!$K55)+IF(N53="x",'3 - Projects'!$K56)+IF(N54="x",'3 - Projects'!$K57)+IF(N55="x",'3 - Projects'!$K58)</f>
        <v>0</v>
      </c>
      <c r="O211" s="85">
        <f>IF(O51="x",'3 - Projects'!$K54,0)+IF(O52="x",'3 - Projects'!$K55)+IF(O53="x",'3 - Projects'!$K56)+IF(O54="x",'3 - Projects'!$K57)+IF(O55="x",'3 - Projects'!$K58)</f>
        <v>0</v>
      </c>
      <c r="P211" s="85">
        <f>IF(P51="x",'3 - Projects'!$K54,0)+IF(P52="x",'3 - Projects'!$K55)+IF(P53="x",'3 - Projects'!$K56)+IF(P54="x",'3 - Projects'!$K57)+IF(P55="x",'3 - Projects'!$K58)</f>
        <v>0</v>
      </c>
      <c r="Q211" s="85">
        <f>IF(Q51="x",'3 - Projects'!$K54,0)+IF(Q52="x",'3 - Projects'!$K55)+IF(Q53="x",'3 - Projects'!$K56)+IF(Q54="x",'3 - Projects'!$K57)+IF(Q55="x",'3 - Projects'!$K58)</f>
        <v>0</v>
      </c>
      <c r="R211" s="85">
        <f>IF(R51="x",'3 - Projects'!$K54,0)+IF(R52="x",'3 - Projects'!$K55)+IF(R53="x",'3 - Projects'!$K56)+IF(R54="x",'3 - Projects'!$K57)+IF(R55="x",'3 - Projects'!$K58)</f>
        <v>0</v>
      </c>
      <c r="S211" s="85">
        <f>IF(S51="x",'3 - Projects'!$K54,0)+IF(S52="x",'3 - Projects'!$K55)+IF(S53="x",'3 - Projects'!$K56)+IF(S54="x",'3 - Projects'!$K57)+IF(S55="x",'3 - Projects'!$K58)</f>
        <v>0</v>
      </c>
      <c r="T211" s="85">
        <f>IF(T51="x",'3 - Projects'!$K54,0)+IF(T52="x",'3 - Projects'!$K55)+IF(T53="x",'3 - Projects'!$K56)+IF(T54="x",'3 - Projects'!$K57)+IF(T55="x",'3 - Projects'!$K58)</f>
        <v>0</v>
      </c>
      <c r="U211" s="85">
        <f>IF(U51="x",'3 - Projects'!$K54,0)+IF(U52="x",'3 - Projects'!$K55)+IF(U53="x",'3 - Projects'!$K56)+IF(U54="x",'3 - Projects'!$K57)+IF(U55="x",'3 - Projects'!$K58)</f>
        <v>0</v>
      </c>
      <c r="V211" s="85">
        <f>IF(V51="x",'3 - Projects'!$K54,0)+IF(V52="x",'3 - Projects'!$K55)+IF(V53="x",'3 - Projects'!$K56)+IF(V54="x",'3 - Projects'!$K57)+IF(V55="x",'3 - Projects'!$K58)</f>
        <v>0</v>
      </c>
      <c r="W211" s="85">
        <f>IF(W51="x",'3 - Projects'!$K54,0)+IF(W52="x",'3 - Projects'!$K55)+IF(W53="x",'3 - Projects'!$K56)+IF(W54="x",'3 - Projects'!$K57)+IF(W55="x",'3 - Projects'!$K58)</f>
        <v>0</v>
      </c>
      <c r="X211" s="85">
        <f>IF(X51="x",'3 - Projects'!$K54,0)+IF(X52="x",'3 - Projects'!$K55)+IF(X53="x",'3 - Projects'!$K56)+IF(X54="x",'3 - Projects'!$K57)+IF(X55="x",'3 - Projects'!$K58)</f>
        <v>0</v>
      </c>
      <c r="Y211" s="85">
        <f>IF(Y51="x",'3 - Projects'!$K54,0)+IF(Y52="x",'3 - Projects'!$K55)+IF(Y53="x",'3 - Projects'!$K56)+IF(Y54="x",'3 - Projects'!$K57)+IF(Y55="x",'3 - Projects'!$K58)</f>
        <v>0</v>
      </c>
      <c r="Z211" s="85">
        <f>IF(Z51="x",'3 - Projects'!$K54,0)+IF(Z52="x",'3 - Projects'!$K55)+IF(Z53="x",'3 - Projects'!$K56)+IF(Z54="x",'3 - Projects'!$K57)+IF(Z55="x",'3 - Projects'!$K58)</f>
        <v>0</v>
      </c>
      <c r="AA211" s="85">
        <f>IF(AA51="x",'3 - Projects'!$K54,0)+IF(AA52="x",'3 - Projects'!$K55)+IF(AA53="x",'3 - Projects'!$K56)+IF(AA54="x",'3 - Projects'!$K57)+IF(AA55="x",'3 - Projects'!$K58)</f>
        <v>0</v>
      </c>
      <c r="AB211" s="85">
        <f>IF(AB51="x",'3 - Projects'!$K54,0)+IF(AB52="x",'3 - Projects'!$K55)+IF(AB53="x",'3 - Projects'!$K56)+IF(AB54="x",'3 - Projects'!$K57)+IF(AB55="x",'3 - Projects'!$K58)</f>
        <v>0</v>
      </c>
      <c r="AC211" s="85">
        <f>IF(AC51="x",'3 - Projects'!$K54,0)+IF(AC52="x",'3 - Projects'!$K55)+IF(AC53="x",'3 - Projects'!$K56)+IF(AC54="x",'3 - Projects'!$K57)+IF(AC55="x",'3 - Projects'!$K58)</f>
        <v>0</v>
      </c>
      <c r="AD211" s="85">
        <f>IF(AD51="x",'3 - Projects'!$K54,0)+IF(AD52="x",'3 - Projects'!$K55)+IF(AD53="x",'3 - Projects'!$K56)+IF(AD54="x",'3 - Projects'!$K57)+IF(AD55="x",'3 - Projects'!$K58)</f>
        <v>0</v>
      </c>
      <c r="AE211" s="85">
        <f>IF(AE51="x",'3 - Projects'!$K54,0)+IF(AE52="x",'3 - Projects'!$K55)+IF(AE53="x",'3 - Projects'!$K56)+IF(AE54="x",'3 - Projects'!$K57)+IF(AE55="x",'3 - Projects'!$K58)</f>
        <v>0</v>
      </c>
      <c r="AF211" s="85">
        <f>IF(AF51="x",'3 - Projects'!$K54,0)+IF(AF52="x",'3 - Projects'!$K55)+IF(AF53="x",'3 - Projects'!$K56)+IF(AF54="x",'3 - Projects'!$K57)+IF(AF55="x",'3 - Projects'!$K58)</f>
        <v>0</v>
      </c>
      <c r="AG211" s="85">
        <f>IF(AG51="x",'3 - Projects'!$K54,0)+IF(AG52="x",'3 - Projects'!$K55)+IF(AG53="x",'3 - Projects'!$K56)+IF(AG54="x",'3 - Projects'!$K57)+IF(AG55="x",'3 - Projects'!$K58)</f>
        <v>0</v>
      </c>
      <c r="AH211" s="85">
        <f>IF(AH51="x",'3 - Projects'!$K54,0)+IF(AH52="x",'3 - Projects'!$K55)+IF(AH53="x",'3 - Projects'!$K56)+IF(AH54="x",'3 - Projects'!$K57)+IF(AH55="x",'3 - Projects'!$K58)</f>
        <v>0</v>
      </c>
      <c r="AI211" s="85">
        <f>IF(AI51="x",'3 - Projects'!$K54,0)+IF(AI52="x",'3 - Projects'!$K55)+IF(AI53="x",'3 - Projects'!$K56)+IF(AI54="x",'3 - Projects'!$K57)+IF(AI55="x",'3 - Projects'!$K58)</f>
        <v>0</v>
      </c>
      <c r="AJ211" s="85">
        <f>IF(AJ51="x",'3 - Projects'!$K54,0)+IF(AJ52="x",'3 - Projects'!$K55)+IF(AJ53="x",'3 - Projects'!$K56)+IF(AJ54="x",'3 - Projects'!$K57)+IF(AJ55="x",'3 - Projects'!$K58)</f>
        <v>0</v>
      </c>
      <c r="AK211" s="85">
        <f>IF(AK51="x",'3 - Projects'!$K54,0)+IF(AK52="x",'3 - Projects'!$K55)+IF(AK53="x",'3 - Projects'!$K56)+IF(AK54="x",'3 - Projects'!$K57)+IF(AK55="x",'3 - Projects'!$K58)</f>
        <v>0</v>
      </c>
      <c r="AL211" s="85">
        <f>IF(AL51="x",'3 - Projects'!$K54,0)+IF(AL52="x",'3 - Projects'!$K55)+IF(AL53="x",'3 - Projects'!$K56)+IF(AL54="x",'3 - Projects'!$K57)+IF(AL55="x",'3 - Projects'!$K58)</f>
        <v>0</v>
      </c>
      <c r="AM211" s="85">
        <f>IF(AM51="x",'3 - Projects'!$K54,0)+IF(AM52="x",'3 - Projects'!$K55)+IF(AM53="x",'3 - Projects'!$K56)+IF(AM54="x",'3 - Projects'!$K57)+IF(AM55="x",'3 - Projects'!$K58)</f>
        <v>0</v>
      </c>
      <c r="AN211" s="85">
        <f>IF(AN51="x",'3 - Projects'!$K54,0)+IF(AN52="x",'3 - Projects'!$K55)+IF(AN53="x",'3 - Projects'!$K56)+IF(AN54="x",'3 - Projects'!$K57)+IF(AN55="x",'3 - Projects'!$K58)</f>
        <v>0</v>
      </c>
      <c r="AO211" s="85">
        <f>IF(AO51="x",'3 - Projects'!$K54,0)+IF(AO52="x",'3 - Projects'!$K55)+IF(AO53="x",'3 - Projects'!$K56)+IF(AO54="x",'3 - Projects'!$K57)+IF(AO55="x",'3 - Projects'!$K58)</f>
        <v>0</v>
      </c>
      <c r="AP211" s="85">
        <f>IF(AP51="x",'3 - Projects'!$K54,0)+IF(AP52="x",'3 - Projects'!$K55)+IF(AP53="x",'3 - Projects'!$K56)+IF(AP54="x",'3 - Projects'!$K57)+IF(AP55="x",'3 - Projects'!$K58)</f>
        <v>0</v>
      </c>
      <c r="AQ211" s="85">
        <f>IF(AQ51="x",'3 - Projects'!$K54,0)+IF(AQ52="x",'3 - Projects'!$K55)+IF(AQ53="x",'3 - Projects'!$K56)+IF(AQ54="x",'3 - Projects'!$K57)+IF(AQ55="x",'3 - Projects'!$K58)</f>
        <v>0</v>
      </c>
      <c r="AR211" s="85">
        <f>IF(AR51="x",'3 - Projects'!$K54,0)+IF(AR52="x",'3 - Projects'!$K55)+IF(AR53="x",'3 - Projects'!$K56)+IF(AR54="x",'3 - Projects'!$K57)+IF(AR55="x",'3 - Projects'!$K58)</f>
        <v>0</v>
      </c>
      <c r="AS211" s="85">
        <f>IF(AS51="x",'3 - Projects'!$K54,0)+IF(AS52="x",'3 - Projects'!$K55)+IF(AS53="x",'3 - Projects'!$K56)+IF(AS54="x",'3 - Projects'!$K57)+IF(AS55="x",'3 - Projects'!$K58)</f>
        <v>0</v>
      </c>
      <c r="AT211" s="85">
        <f>IF(AT51="x",'3 - Projects'!$K54,0)+IF(AT52="x",'3 - Projects'!$K55)+IF(AT53="x",'3 - Projects'!$K56)+IF(AT54="x",'3 - Projects'!$K57)+IF(AT55="x",'3 - Projects'!$K58)</f>
        <v>0</v>
      </c>
      <c r="AU211" s="85">
        <f>IF(AU51="x",'3 - Projects'!$K54,0)+IF(AU52="x",'3 - Projects'!$K55)+IF(AU53="x",'3 - Projects'!$K56)+IF(AU54="x",'3 - Projects'!$K57)+IF(AU55="x",'3 - Projects'!$K58)</f>
        <v>0</v>
      </c>
      <c r="AV211" s="85">
        <f>IF(AV51="x",'3 - Projects'!$K54,0)+IF(AV52="x",'3 - Projects'!$K55)+IF(AV53="x",'3 - Projects'!$K56)+IF(AV54="x",'3 - Projects'!$K57)+IF(AV55="x",'3 - Projects'!$K58)</f>
        <v>0</v>
      </c>
      <c r="AW211" s="85">
        <f>IF(AW51="x",'3 - Projects'!$K54,0)+IF(AW52="x",'3 - Projects'!$K55)+IF(AW53="x",'3 - Projects'!$K56)+IF(AW54="x",'3 - Projects'!$K57)+IF(AW55="x",'3 - Projects'!$K58)</f>
        <v>0</v>
      </c>
      <c r="AX211" s="85">
        <f>IF(AX51="x",'3 - Projects'!$K54,0)+IF(AX52="x",'3 - Projects'!$K55)+IF(AX53="x",'3 - Projects'!$K56)+IF(AX54="x",'3 - Projects'!$K57)+IF(AX55="x",'3 - Projects'!$K58)</f>
        <v>0</v>
      </c>
      <c r="AY211" s="85">
        <f>IF(AY51="x",'3 - Projects'!$K54,0)+IF(AY52="x",'3 - Projects'!$K55)+IF(AY53="x",'3 - Projects'!$K56)+IF(AY54="x",'3 - Projects'!$K57)+IF(AY55="x",'3 - Projects'!$K58)</f>
        <v>0</v>
      </c>
      <c r="AZ211" s="85">
        <f>IF(AZ51="x",'3 - Projects'!$K54,0)+IF(AZ52="x",'3 - Projects'!$K55)+IF(AZ53="x",'3 - Projects'!$K56)+IF(AZ54="x",'3 - Projects'!$K57)+IF(AZ55="x",'3 - Projects'!$K58)</f>
        <v>0</v>
      </c>
      <c r="BA211" s="85">
        <f>IF(BA51="x",'3 - Projects'!$K54,0)+IF(BA52="x",'3 - Projects'!$K55)+IF(BA53="x",'3 - Projects'!$K56)+IF(BA54="x",'3 - Projects'!$K57)+IF(BA55="x",'3 - Projects'!$K58)</f>
        <v>0</v>
      </c>
      <c r="BB211" s="85">
        <f>IF(BB51="x",'3 - Projects'!$K54,0)+IF(BB52="x",'3 - Projects'!$K55)+IF(BB53="x",'3 - Projects'!$K56)+IF(BB54="x",'3 - Projects'!$K57)+IF(BB55="x",'3 - Projects'!$K58)</f>
        <v>0</v>
      </c>
      <c r="BC211" s="85">
        <f>IF(BC51="x",'3 - Projects'!$K54,0)+IF(BC52="x",'3 - Projects'!$K55)+IF(BC53="x",'3 - Projects'!$K56)+IF(BC54="x",'3 - Projects'!$K57)+IF(BC55="x",'3 - Projects'!$K58)</f>
        <v>0</v>
      </c>
      <c r="BD211" s="85">
        <f>IF(BD51="x",'3 - Projects'!$K54,0)+IF(BD52="x",'3 - Projects'!$K55)+IF(BD53="x",'3 - Projects'!$K56)+IF(BD54="x",'3 - Projects'!$K57)+IF(BD55="x",'3 - Projects'!$K58)</f>
        <v>0</v>
      </c>
      <c r="BE211" s="85">
        <f>IF(BE51="x",'3 - Projects'!$K54,0)+IF(BE52="x",'3 - Projects'!$K55)+IF(BE53="x",'3 - Projects'!$K56)+IF(BE54="x",'3 - Projects'!$K57)+IF(BE55="x",'3 - Projects'!$K58)</f>
        <v>0</v>
      </c>
      <c r="BF211" s="85">
        <f>IF(BF51="x",'3 - Projects'!$K54,0)+IF(BF52="x",'3 - Projects'!$K55)+IF(BF53="x",'3 - Projects'!$K56)+IF(BF54="x",'3 - Projects'!$K57)+IF(BF55="x",'3 - Projects'!$K58)</f>
        <v>0</v>
      </c>
      <c r="BG211" s="85">
        <f>IF(BG51="x",'3 - Projects'!$K54,0)+IF(BG52="x",'3 - Projects'!$K55)+IF(BG53="x",'3 - Projects'!$K56)+IF(BG54="x",'3 - Projects'!$K57)+IF(BG55="x",'3 - Projects'!$K58)</f>
        <v>0</v>
      </c>
      <c r="BH211" s="86">
        <f>IF(BH51="x",'3 - Projects'!$K54,0)+IF(BH52="x",'3 - Projects'!$K55)+IF(BH53="x",'3 - Projects'!$K56)+IF(BH54="x",'3 - Projects'!$K57)+IF(BH55="x",'3 - Projects'!$K58)</f>
        <v>0</v>
      </c>
    </row>
    <row r="212" spans="1:60">
      <c r="A212" s="84"/>
      <c r="B212" s="85" t="str">
        <f>IF(Resource6_Name&lt;&gt;"",Resource6_Name&amp;"(s)","")</f>
        <v/>
      </c>
      <c r="C212" s="85"/>
      <c r="D212" s="85"/>
      <c r="E212" s="85"/>
      <c r="F212" s="85"/>
      <c r="G212" s="85"/>
      <c r="H212" s="85"/>
      <c r="I212" s="84">
        <f>IF(I51="x",'3 - Projects'!$L54,0)+IF(I52="x",'3 - Projects'!$L55)+IF(I53="x",'3 - Projects'!$L56)+IF(I54="x",'3 - Projects'!$L57)+IF(I55="x",'3 - Projects'!$L58)</f>
        <v>0</v>
      </c>
      <c r="J212" s="85">
        <f>IF(J51="x",'3 - Projects'!$L54,0)+IF(J52="x",'3 - Projects'!$L55)+IF(J53="x",'3 - Projects'!$L56)+IF(J54="x",'3 - Projects'!$L57)+IF(J55="x",'3 - Projects'!$L58)</f>
        <v>0</v>
      </c>
      <c r="K212" s="85">
        <f>IF(K51="x",'3 - Projects'!$L54,0)+IF(K52="x",'3 - Projects'!$L55)+IF(K53="x",'3 - Projects'!$L56)+IF(K54="x",'3 - Projects'!$L57)+IF(K55="x",'3 - Projects'!$L58)</f>
        <v>0</v>
      </c>
      <c r="L212" s="85">
        <f>IF(L51="x",'3 - Projects'!$L54,0)+IF(L52="x",'3 - Projects'!$L55)+IF(L53="x",'3 - Projects'!$L56)+IF(L54="x",'3 - Projects'!$L57)+IF(L55="x",'3 - Projects'!$L58)</f>
        <v>0</v>
      </c>
      <c r="M212" s="85">
        <f>IF(M51="x",'3 - Projects'!$L54,0)+IF(M52="x",'3 - Projects'!$L55)+IF(M53="x",'3 - Projects'!$L56)+IF(M54="x",'3 - Projects'!$L57)+IF(M55="x",'3 - Projects'!$L58)</f>
        <v>0</v>
      </c>
      <c r="N212" s="85">
        <f>IF(N51="x",'3 - Projects'!$L54,0)+IF(N52="x",'3 - Projects'!$L55)+IF(N53="x",'3 - Projects'!$L56)+IF(N54="x",'3 - Projects'!$L57)+IF(N55="x",'3 - Projects'!$L58)</f>
        <v>0</v>
      </c>
      <c r="O212" s="85">
        <f>IF(O51="x",'3 - Projects'!$L54,0)+IF(O52="x",'3 - Projects'!$L55)+IF(O53="x",'3 - Projects'!$L56)+IF(O54="x",'3 - Projects'!$L57)+IF(O55="x",'3 - Projects'!$L58)</f>
        <v>0</v>
      </c>
      <c r="P212" s="85">
        <f>IF(P51="x",'3 - Projects'!$L54,0)+IF(P52="x",'3 - Projects'!$L55)+IF(P53="x",'3 - Projects'!$L56)+IF(P54="x",'3 - Projects'!$L57)+IF(P55="x",'3 - Projects'!$L58)</f>
        <v>0</v>
      </c>
      <c r="Q212" s="85">
        <f>IF(Q51="x",'3 - Projects'!$L54,0)+IF(Q52="x",'3 - Projects'!$L55)+IF(Q53="x",'3 - Projects'!$L56)+IF(Q54="x",'3 - Projects'!$L57)+IF(Q55="x",'3 - Projects'!$L58)</f>
        <v>0</v>
      </c>
      <c r="R212" s="85">
        <f>IF(R51="x",'3 - Projects'!$L54,0)+IF(R52="x",'3 - Projects'!$L55)+IF(R53="x",'3 - Projects'!$L56)+IF(R54="x",'3 - Projects'!$L57)+IF(R55="x",'3 - Projects'!$L58)</f>
        <v>0</v>
      </c>
      <c r="S212" s="85">
        <f>IF(S51="x",'3 - Projects'!$L54,0)+IF(S52="x",'3 - Projects'!$L55)+IF(S53="x",'3 - Projects'!$L56)+IF(S54="x",'3 - Projects'!$L57)+IF(S55="x",'3 - Projects'!$L58)</f>
        <v>0</v>
      </c>
      <c r="T212" s="85">
        <f>IF(T51="x",'3 - Projects'!$L54,0)+IF(T52="x",'3 - Projects'!$L55)+IF(T53="x",'3 - Projects'!$L56)+IF(T54="x",'3 - Projects'!$L57)+IF(T55="x",'3 - Projects'!$L58)</f>
        <v>0</v>
      </c>
      <c r="U212" s="85">
        <f>IF(U51="x",'3 - Projects'!$L54,0)+IF(U52="x",'3 - Projects'!$L55)+IF(U53="x",'3 - Projects'!$L56)+IF(U54="x",'3 - Projects'!$L57)+IF(U55="x",'3 - Projects'!$L58)</f>
        <v>0</v>
      </c>
      <c r="V212" s="85">
        <f>IF(V51="x",'3 - Projects'!$L54,0)+IF(V52="x",'3 - Projects'!$L55)+IF(V53="x",'3 - Projects'!$L56)+IF(V54="x",'3 - Projects'!$L57)+IF(V55="x",'3 - Projects'!$L58)</f>
        <v>0</v>
      </c>
      <c r="W212" s="85">
        <f>IF(W51="x",'3 - Projects'!$L54,0)+IF(W52="x",'3 - Projects'!$L55)+IF(W53="x",'3 - Projects'!$L56)+IF(W54="x",'3 - Projects'!$L57)+IF(W55="x",'3 - Projects'!$L58)</f>
        <v>0</v>
      </c>
      <c r="X212" s="85">
        <f>IF(X51="x",'3 - Projects'!$L54,0)+IF(X52="x",'3 - Projects'!$L55)+IF(X53="x",'3 - Projects'!$L56)+IF(X54="x",'3 - Projects'!$L57)+IF(X55="x",'3 - Projects'!$L58)</f>
        <v>0</v>
      </c>
      <c r="Y212" s="85">
        <f>IF(Y51="x",'3 - Projects'!$L54,0)+IF(Y52="x",'3 - Projects'!$L55)+IF(Y53="x",'3 - Projects'!$L56)+IF(Y54="x",'3 - Projects'!$L57)+IF(Y55="x",'3 - Projects'!$L58)</f>
        <v>0</v>
      </c>
      <c r="Z212" s="85">
        <f>IF(Z51="x",'3 - Projects'!$L54,0)+IF(Z52="x",'3 - Projects'!$L55)+IF(Z53="x",'3 - Projects'!$L56)+IF(Z54="x",'3 - Projects'!$L57)+IF(Z55="x",'3 - Projects'!$L58)</f>
        <v>0</v>
      </c>
      <c r="AA212" s="85">
        <f>IF(AA51="x",'3 - Projects'!$L54,0)+IF(AA52="x",'3 - Projects'!$L55)+IF(AA53="x",'3 - Projects'!$L56)+IF(AA54="x",'3 - Projects'!$L57)+IF(AA55="x",'3 - Projects'!$L58)</f>
        <v>0</v>
      </c>
      <c r="AB212" s="85">
        <f>IF(AB51="x",'3 - Projects'!$L54,0)+IF(AB52="x",'3 - Projects'!$L55)+IF(AB53="x",'3 - Projects'!$L56)+IF(AB54="x",'3 - Projects'!$L57)+IF(AB55="x",'3 - Projects'!$L58)</f>
        <v>0</v>
      </c>
      <c r="AC212" s="85">
        <f>IF(AC51="x",'3 - Projects'!$L54,0)+IF(AC52="x",'3 - Projects'!$L55)+IF(AC53="x",'3 - Projects'!$L56)+IF(AC54="x",'3 - Projects'!$L57)+IF(AC55="x",'3 - Projects'!$L58)</f>
        <v>0</v>
      </c>
      <c r="AD212" s="85">
        <f>IF(AD51="x",'3 - Projects'!$L54,0)+IF(AD52="x",'3 - Projects'!$L55)+IF(AD53="x",'3 - Projects'!$L56)+IF(AD54="x",'3 - Projects'!$L57)+IF(AD55="x",'3 - Projects'!$L58)</f>
        <v>0</v>
      </c>
      <c r="AE212" s="85">
        <f>IF(AE51="x",'3 - Projects'!$L54,0)+IF(AE52="x",'3 - Projects'!$L55)+IF(AE53="x",'3 - Projects'!$L56)+IF(AE54="x",'3 - Projects'!$L57)+IF(AE55="x",'3 - Projects'!$L58)</f>
        <v>0</v>
      </c>
      <c r="AF212" s="85">
        <f>IF(AF51="x",'3 - Projects'!$L54,0)+IF(AF52="x",'3 - Projects'!$L55)+IF(AF53="x",'3 - Projects'!$L56)+IF(AF54="x",'3 - Projects'!$L57)+IF(AF55="x",'3 - Projects'!$L58)</f>
        <v>0</v>
      </c>
      <c r="AG212" s="85">
        <f>IF(AG51="x",'3 - Projects'!$L54,0)+IF(AG52="x",'3 - Projects'!$L55)+IF(AG53="x",'3 - Projects'!$L56)+IF(AG54="x",'3 - Projects'!$L57)+IF(AG55="x",'3 - Projects'!$L58)</f>
        <v>0</v>
      </c>
      <c r="AH212" s="85">
        <f>IF(AH51="x",'3 - Projects'!$L54,0)+IF(AH52="x",'3 - Projects'!$L55)+IF(AH53="x",'3 - Projects'!$L56)+IF(AH54="x",'3 - Projects'!$L57)+IF(AH55="x",'3 - Projects'!$L58)</f>
        <v>0</v>
      </c>
      <c r="AI212" s="85">
        <f>IF(AI51="x",'3 - Projects'!$L54,0)+IF(AI52="x",'3 - Projects'!$L55)+IF(AI53="x",'3 - Projects'!$L56)+IF(AI54="x",'3 - Projects'!$L57)+IF(AI55="x",'3 - Projects'!$L58)</f>
        <v>0</v>
      </c>
      <c r="AJ212" s="85">
        <f>IF(AJ51="x",'3 - Projects'!$L54,0)+IF(AJ52="x",'3 - Projects'!$L55)+IF(AJ53="x",'3 - Projects'!$L56)+IF(AJ54="x",'3 - Projects'!$L57)+IF(AJ55="x",'3 - Projects'!$L58)</f>
        <v>0</v>
      </c>
      <c r="AK212" s="85">
        <f>IF(AK51="x",'3 - Projects'!$L54,0)+IF(AK52="x",'3 - Projects'!$L55)+IF(AK53="x",'3 - Projects'!$L56)+IF(AK54="x",'3 - Projects'!$L57)+IF(AK55="x",'3 - Projects'!$L58)</f>
        <v>0</v>
      </c>
      <c r="AL212" s="85">
        <f>IF(AL51="x",'3 - Projects'!$L54,0)+IF(AL52="x",'3 - Projects'!$L55)+IF(AL53="x",'3 - Projects'!$L56)+IF(AL54="x",'3 - Projects'!$L57)+IF(AL55="x",'3 - Projects'!$L58)</f>
        <v>0</v>
      </c>
      <c r="AM212" s="85">
        <f>IF(AM51="x",'3 - Projects'!$L54,0)+IF(AM52="x",'3 - Projects'!$L55)+IF(AM53="x",'3 - Projects'!$L56)+IF(AM54="x",'3 - Projects'!$L57)+IF(AM55="x",'3 - Projects'!$L58)</f>
        <v>0</v>
      </c>
      <c r="AN212" s="85">
        <f>IF(AN51="x",'3 - Projects'!$L54,0)+IF(AN52="x",'3 - Projects'!$L55)+IF(AN53="x",'3 - Projects'!$L56)+IF(AN54="x",'3 - Projects'!$L57)+IF(AN55="x",'3 - Projects'!$L58)</f>
        <v>0</v>
      </c>
      <c r="AO212" s="85">
        <f>IF(AO51="x",'3 - Projects'!$L54,0)+IF(AO52="x",'3 - Projects'!$L55)+IF(AO53="x",'3 - Projects'!$L56)+IF(AO54="x",'3 - Projects'!$L57)+IF(AO55="x",'3 - Projects'!$L58)</f>
        <v>0</v>
      </c>
      <c r="AP212" s="85">
        <f>IF(AP51="x",'3 - Projects'!$L54,0)+IF(AP52="x",'3 - Projects'!$L55)+IF(AP53="x",'3 - Projects'!$L56)+IF(AP54="x",'3 - Projects'!$L57)+IF(AP55="x",'3 - Projects'!$L58)</f>
        <v>0</v>
      </c>
      <c r="AQ212" s="85">
        <f>IF(AQ51="x",'3 - Projects'!$L54,0)+IF(AQ52="x",'3 - Projects'!$L55)+IF(AQ53="x",'3 - Projects'!$L56)+IF(AQ54="x",'3 - Projects'!$L57)+IF(AQ55="x",'3 - Projects'!$L58)</f>
        <v>0</v>
      </c>
      <c r="AR212" s="85">
        <f>IF(AR51="x",'3 - Projects'!$L54,0)+IF(AR52="x",'3 - Projects'!$L55)+IF(AR53="x",'3 - Projects'!$L56)+IF(AR54="x",'3 - Projects'!$L57)+IF(AR55="x",'3 - Projects'!$L58)</f>
        <v>0</v>
      </c>
      <c r="AS212" s="85">
        <f>IF(AS51="x",'3 - Projects'!$L54,0)+IF(AS52="x",'3 - Projects'!$L55)+IF(AS53="x",'3 - Projects'!$L56)+IF(AS54="x",'3 - Projects'!$L57)+IF(AS55="x",'3 - Projects'!$L58)</f>
        <v>0</v>
      </c>
      <c r="AT212" s="85">
        <f>IF(AT51="x",'3 - Projects'!$L54,0)+IF(AT52="x",'3 - Projects'!$L55)+IF(AT53="x",'3 - Projects'!$L56)+IF(AT54="x",'3 - Projects'!$L57)+IF(AT55="x",'3 - Projects'!$L58)</f>
        <v>0</v>
      </c>
      <c r="AU212" s="85">
        <f>IF(AU51="x",'3 - Projects'!$L54,0)+IF(AU52="x",'3 - Projects'!$L55)+IF(AU53="x",'3 - Projects'!$L56)+IF(AU54="x",'3 - Projects'!$L57)+IF(AU55="x",'3 - Projects'!$L58)</f>
        <v>0</v>
      </c>
      <c r="AV212" s="85">
        <f>IF(AV51="x",'3 - Projects'!$L54,0)+IF(AV52="x",'3 - Projects'!$L55)+IF(AV53="x",'3 - Projects'!$L56)+IF(AV54="x",'3 - Projects'!$L57)+IF(AV55="x",'3 - Projects'!$L58)</f>
        <v>0</v>
      </c>
      <c r="AW212" s="85">
        <f>IF(AW51="x",'3 - Projects'!$L54,0)+IF(AW52="x",'3 - Projects'!$L55)+IF(AW53="x",'3 - Projects'!$L56)+IF(AW54="x",'3 - Projects'!$L57)+IF(AW55="x",'3 - Projects'!$L58)</f>
        <v>0</v>
      </c>
      <c r="AX212" s="85">
        <f>IF(AX51="x",'3 - Projects'!$L54,0)+IF(AX52="x",'3 - Projects'!$L55)+IF(AX53="x",'3 - Projects'!$L56)+IF(AX54="x",'3 - Projects'!$L57)+IF(AX55="x",'3 - Projects'!$L58)</f>
        <v>0</v>
      </c>
      <c r="AY212" s="85">
        <f>IF(AY51="x",'3 - Projects'!$L54,0)+IF(AY52="x",'3 - Projects'!$L55)+IF(AY53="x",'3 - Projects'!$L56)+IF(AY54="x",'3 - Projects'!$L57)+IF(AY55="x",'3 - Projects'!$L58)</f>
        <v>0</v>
      </c>
      <c r="AZ212" s="85">
        <f>IF(AZ51="x",'3 - Projects'!$L54,0)+IF(AZ52="x",'3 - Projects'!$L55)+IF(AZ53="x",'3 - Projects'!$L56)+IF(AZ54="x",'3 - Projects'!$L57)+IF(AZ55="x",'3 - Projects'!$L58)</f>
        <v>0</v>
      </c>
      <c r="BA212" s="85">
        <f>IF(BA51="x",'3 - Projects'!$L54,0)+IF(BA52="x",'3 - Projects'!$L55)+IF(BA53="x",'3 - Projects'!$L56)+IF(BA54="x",'3 - Projects'!$L57)+IF(BA55="x",'3 - Projects'!$L58)</f>
        <v>0</v>
      </c>
      <c r="BB212" s="85">
        <f>IF(BB51="x",'3 - Projects'!$L54,0)+IF(BB52="x",'3 - Projects'!$L55)+IF(BB53="x",'3 - Projects'!$L56)+IF(BB54="x",'3 - Projects'!$L57)+IF(BB55="x",'3 - Projects'!$L58)</f>
        <v>0</v>
      </c>
      <c r="BC212" s="85">
        <f>IF(BC51="x",'3 - Projects'!$L54,0)+IF(BC52="x",'3 - Projects'!$L55)+IF(BC53="x",'3 - Projects'!$L56)+IF(BC54="x",'3 - Projects'!$L57)+IF(BC55="x",'3 - Projects'!$L58)</f>
        <v>0</v>
      </c>
      <c r="BD212" s="85">
        <f>IF(BD51="x",'3 - Projects'!$L54,0)+IF(BD52="x",'3 - Projects'!$L55)+IF(BD53="x",'3 - Projects'!$L56)+IF(BD54="x",'3 - Projects'!$L57)+IF(BD55="x",'3 - Projects'!$L58)</f>
        <v>0</v>
      </c>
      <c r="BE212" s="85">
        <f>IF(BE51="x",'3 - Projects'!$L54,0)+IF(BE52="x",'3 - Projects'!$L55)+IF(BE53="x",'3 - Projects'!$L56)+IF(BE54="x",'3 - Projects'!$L57)+IF(BE55="x",'3 - Projects'!$L58)</f>
        <v>0</v>
      </c>
      <c r="BF212" s="85">
        <f>IF(BF51="x",'3 - Projects'!$L54,0)+IF(BF52="x",'3 - Projects'!$L55)+IF(BF53="x",'3 - Projects'!$L56)+IF(BF54="x",'3 - Projects'!$L57)+IF(BF55="x",'3 - Projects'!$L58)</f>
        <v>0</v>
      </c>
      <c r="BG212" s="85">
        <f>IF(BG51="x",'3 - Projects'!$L54,0)+IF(BG52="x",'3 - Projects'!$L55)+IF(BG53="x",'3 - Projects'!$L56)+IF(BG54="x",'3 - Projects'!$L57)+IF(BG55="x",'3 - Projects'!$L58)</f>
        <v>0</v>
      </c>
      <c r="BH212" s="86">
        <f>IF(BH51="x",'3 - Projects'!$L54,0)+IF(BH52="x",'3 - Projects'!$L55)+IF(BH53="x",'3 - Projects'!$L56)+IF(BH54="x",'3 - Projects'!$L57)+IF(BH55="x",'3 - Projects'!$L58)</f>
        <v>0</v>
      </c>
    </row>
    <row r="213" spans="1:60">
      <c r="A213" s="84"/>
      <c r="B213" s="85" t="str">
        <f>IF(Resource7_Name&lt;&gt;"",Resource7_Name&amp;"(s)","")</f>
        <v/>
      </c>
      <c r="C213" s="85"/>
      <c r="D213" s="85"/>
      <c r="E213" s="85"/>
      <c r="F213" s="85"/>
      <c r="G213" s="85"/>
      <c r="H213" s="85"/>
      <c r="I213" s="84">
        <f>IF(I51="x",'3 - Projects'!$M54,0)+IF(I52="x",'3 - Projects'!$M55)+IF(I53="x",'3 - Projects'!$M56)+IF(I54="x",'3 - Projects'!$M57)+IF(I55="x",'3 - Projects'!$M58)</f>
        <v>0</v>
      </c>
      <c r="J213" s="85">
        <f>IF(J51="x",'3 - Projects'!$M54,0)+IF(J52="x",'3 - Projects'!$M55)+IF(J53="x",'3 - Projects'!$M56)+IF(J54="x",'3 - Projects'!$M57)+IF(J55="x",'3 - Projects'!$M58)</f>
        <v>0</v>
      </c>
      <c r="K213" s="85">
        <f>IF(K51="x",'3 - Projects'!$M54,0)+IF(K52="x",'3 - Projects'!$M55)+IF(K53="x",'3 - Projects'!$M56)+IF(K54="x",'3 - Projects'!$M57)+IF(K55="x",'3 - Projects'!$M58)</f>
        <v>0</v>
      </c>
      <c r="L213" s="85">
        <f>IF(L51="x",'3 - Projects'!$M54,0)+IF(L52="x",'3 - Projects'!$M55)+IF(L53="x",'3 - Projects'!$M56)+IF(L54="x",'3 - Projects'!$M57)+IF(L55="x",'3 - Projects'!$M58)</f>
        <v>0</v>
      </c>
      <c r="M213" s="85">
        <f>IF(M51="x",'3 - Projects'!$M54,0)+IF(M52="x",'3 - Projects'!$M55)+IF(M53="x",'3 - Projects'!$M56)+IF(M54="x",'3 - Projects'!$M57)+IF(M55="x",'3 - Projects'!$M58)</f>
        <v>0</v>
      </c>
      <c r="N213" s="85">
        <f>IF(N51="x",'3 - Projects'!$M54,0)+IF(N52="x",'3 - Projects'!$M55)+IF(N53="x",'3 - Projects'!$M56)+IF(N54="x",'3 - Projects'!$M57)+IF(N55="x",'3 - Projects'!$M58)</f>
        <v>0</v>
      </c>
      <c r="O213" s="85">
        <f>IF(O51="x",'3 - Projects'!$M54,0)+IF(O52="x",'3 - Projects'!$M55)+IF(O53="x",'3 - Projects'!$M56)+IF(O54="x",'3 - Projects'!$M57)+IF(O55="x",'3 - Projects'!$M58)</f>
        <v>0</v>
      </c>
      <c r="P213" s="85">
        <f>IF(P51="x",'3 - Projects'!$M54,0)+IF(P52="x",'3 - Projects'!$M55)+IF(P53="x",'3 - Projects'!$M56)+IF(P54="x",'3 - Projects'!$M57)+IF(P55="x",'3 - Projects'!$M58)</f>
        <v>0</v>
      </c>
      <c r="Q213" s="85">
        <f>IF(Q51="x",'3 - Projects'!$M54,0)+IF(Q52="x",'3 - Projects'!$M55)+IF(Q53="x",'3 - Projects'!$M56)+IF(Q54="x",'3 - Projects'!$M57)+IF(Q55="x",'3 - Projects'!$M58)</f>
        <v>0</v>
      </c>
      <c r="R213" s="85">
        <f>IF(R51="x",'3 - Projects'!$M54,0)+IF(R52="x",'3 - Projects'!$M55)+IF(R53="x",'3 - Projects'!$M56)+IF(R54="x",'3 - Projects'!$M57)+IF(R55="x",'3 - Projects'!$M58)</f>
        <v>0</v>
      </c>
      <c r="S213" s="85">
        <f>IF(S51="x",'3 - Projects'!$M54,0)+IF(S52="x",'3 - Projects'!$M55)+IF(S53="x",'3 - Projects'!$M56)+IF(S54="x",'3 - Projects'!$M57)+IF(S55="x",'3 - Projects'!$M58)</f>
        <v>0</v>
      </c>
      <c r="T213" s="85">
        <f>IF(T51="x",'3 - Projects'!$M54,0)+IF(T52="x",'3 - Projects'!$M55)+IF(T53="x",'3 - Projects'!$M56)+IF(T54="x",'3 - Projects'!$M57)+IF(T55="x",'3 - Projects'!$M58)</f>
        <v>0</v>
      </c>
      <c r="U213" s="85">
        <f>IF(U51="x",'3 - Projects'!$M54,0)+IF(U52="x",'3 - Projects'!$M55)+IF(U53="x",'3 - Projects'!$M56)+IF(U54="x",'3 - Projects'!$M57)+IF(U55="x",'3 - Projects'!$M58)</f>
        <v>0</v>
      </c>
      <c r="V213" s="85">
        <f>IF(V51="x",'3 - Projects'!$M54,0)+IF(V52="x",'3 - Projects'!$M55)+IF(V53="x",'3 - Projects'!$M56)+IF(V54="x",'3 - Projects'!$M57)+IF(V55="x",'3 - Projects'!$M58)</f>
        <v>0</v>
      </c>
      <c r="W213" s="85">
        <f>IF(W51="x",'3 - Projects'!$M54,0)+IF(W52="x",'3 - Projects'!$M55)+IF(W53="x",'3 - Projects'!$M56)+IF(W54="x",'3 - Projects'!$M57)+IF(W55="x",'3 - Projects'!$M58)</f>
        <v>0</v>
      </c>
      <c r="X213" s="85">
        <f>IF(X51="x",'3 - Projects'!$M54,0)+IF(X52="x",'3 - Projects'!$M55)+IF(X53="x",'3 - Projects'!$M56)+IF(X54="x",'3 - Projects'!$M57)+IF(X55="x",'3 - Projects'!$M58)</f>
        <v>0</v>
      </c>
      <c r="Y213" s="85">
        <f>IF(Y51="x",'3 - Projects'!$M54,0)+IF(Y52="x",'3 - Projects'!$M55)+IF(Y53="x",'3 - Projects'!$M56)+IF(Y54="x",'3 - Projects'!$M57)+IF(Y55="x",'3 - Projects'!$M58)</f>
        <v>0</v>
      </c>
      <c r="Z213" s="85">
        <f>IF(Z51="x",'3 - Projects'!$M54,0)+IF(Z52="x",'3 - Projects'!$M55)+IF(Z53="x",'3 - Projects'!$M56)+IF(Z54="x",'3 - Projects'!$M57)+IF(Z55="x",'3 - Projects'!$M58)</f>
        <v>0</v>
      </c>
      <c r="AA213" s="85">
        <f>IF(AA51="x",'3 - Projects'!$M54,0)+IF(AA52="x",'3 - Projects'!$M55)+IF(AA53="x",'3 - Projects'!$M56)+IF(AA54="x",'3 - Projects'!$M57)+IF(AA55="x",'3 - Projects'!$M58)</f>
        <v>0</v>
      </c>
      <c r="AB213" s="85">
        <f>IF(AB51="x",'3 - Projects'!$M54,0)+IF(AB52="x",'3 - Projects'!$M55)+IF(AB53="x",'3 - Projects'!$M56)+IF(AB54="x",'3 - Projects'!$M57)+IF(AB55="x",'3 - Projects'!$M58)</f>
        <v>0</v>
      </c>
      <c r="AC213" s="85">
        <f>IF(AC51="x",'3 - Projects'!$M54,0)+IF(AC52="x",'3 - Projects'!$M55)+IF(AC53="x",'3 - Projects'!$M56)+IF(AC54="x",'3 - Projects'!$M57)+IF(AC55="x",'3 - Projects'!$M58)</f>
        <v>0</v>
      </c>
      <c r="AD213" s="85">
        <f>IF(AD51="x",'3 - Projects'!$M54,0)+IF(AD52="x",'3 - Projects'!$M55)+IF(AD53="x",'3 - Projects'!$M56)+IF(AD54="x",'3 - Projects'!$M57)+IF(AD55="x",'3 - Projects'!$M58)</f>
        <v>0</v>
      </c>
      <c r="AE213" s="85">
        <f>IF(AE51="x",'3 - Projects'!$M54,0)+IF(AE52="x",'3 - Projects'!$M55)+IF(AE53="x",'3 - Projects'!$M56)+IF(AE54="x",'3 - Projects'!$M57)+IF(AE55="x",'3 - Projects'!$M58)</f>
        <v>0</v>
      </c>
      <c r="AF213" s="85">
        <f>IF(AF51="x",'3 - Projects'!$M54,0)+IF(AF52="x",'3 - Projects'!$M55)+IF(AF53="x",'3 - Projects'!$M56)+IF(AF54="x",'3 - Projects'!$M57)+IF(AF55="x",'3 - Projects'!$M58)</f>
        <v>0</v>
      </c>
      <c r="AG213" s="85">
        <f>IF(AG51="x",'3 - Projects'!$M54,0)+IF(AG52="x",'3 - Projects'!$M55)+IF(AG53="x",'3 - Projects'!$M56)+IF(AG54="x",'3 - Projects'!$M57)+IF(AG55="x",'3 - Projects'!$M58)</f>
        <v>0</v>
      </c>
      <c r="AH213" s="85">
        <f>IF(AH51="x",'3 - Projects'!$M54,0)+IF(AH52="x",'3 - Projects'!$M55)+IF(AH53="x",'3 - Projects'!$M56)+IF(AH54="x",'3 - Projects'!$M57)+IF(AH55="x",'3 - Projects'!$M58)</f>
        <v>0</v>
      </c>
      <c r="AI213" s="85">
        <f>IF(AI51="x",'3 - Projects'!$M54,0)+IF(AI52="x",'3 - Projects'!$M55)+IF(AI53="x",'3 - Projects'!$M56)+IF(AI54="x",'3 - Projects'!$M57)+IF(AI55="x",'3 - Projects'!$M58)</f>
        <v>0</v>
      </c>
      <c r="AJ213" s="85">
        <f>IF(AJ51="x",'3 - Projects'!$M54,0)+IF(AJ52="x",'3 - Projects'!$M55)+IF(AJ53="x",'3 - Projects'!$M56)+IF(AJ54="x",'3 - Projects'!$M57)+IF(AJ55="x",'3 - Projects'!$M58)</f>
        <v>0</v>
      </c>
      <c r="AK213" s="85">
        <f>IF(AK51="x",'3 - Projects'!$M54,0)+IF(AK52="x",'3 - Projects'!$M55)+IF(AK53="x",'3 - Projects'!$M56)+IF(AK54="x",'3 - Projects'!$M57)+IF(AK55="x",'3 - Projects'!$M58)</f>
        <v>0</v>
      </c>
      <c r="AL213" s="85">
        <f>IF(AL51="x",'3 - Projects'!$M54,0)+IF(AL52="x",'3 - Projects'!$M55)+IF(AL53="x",'3 - Projects'!$M56)+IF(AL54="x",'3 - Projects'!$M57)+IF(AL55="x",'3 - Projects'!$M58)</f>
        <v>0</v>
      </c>
      <c r="AM213" s="85">
        <f>IF(AM51="x",'3 - Projects'!$M54,0)+IF(AM52="x",'3 - Projects'!$M55)+IF(AM53="x",'3 - Projects'!$M56)+IF(AM54="x",'3 - Projects'!$M57)+IF(AM55="x",'3 - Projects'!$M58)</f>
        <v>0</v>
      </c>
      <c r="AN213" s="85">
        <f>IF(AN51="x",'3 - Projects'!$M54,0)+IF(AN52="x",'3 - Projects'!$M55)+IF(AN53="x",'3 - Projects'!$M56)+IF(AN54="x",'3 - Projects'!$M57)+IF(AN55="x",'3 - Projects'!$M58)</f>
        <v>0</v>
      </c>
      <c r="AO213" s="85">
        <f>IF(AO51="x",'3 - Projects'!$M54,0)+IF(AO52="x",'3 - Projects'!$M55)+IF(AO53="x",'3 - Projects'!$M56)+IF(AO54="x",'3 - Projects'!$M57)+IF(AO55="x",'3 - Projects'!$M58)</f>
        <v>0</v>
      </c>
      <c r="AP213" s="85">
        <f>IF(AP51="x",'3 - Projects'!$M54,0)+IF(AP52="x",'3 - Projects'!$M55)+IF(AP53="x",'3 - Projects'!$M56)+IF(AP54="x",'3 - Projects'!$M57)+IF(AP55="x",'3 - Projects'!$M58)</f>
        <v>0</v>
      </c>
      <c r="AQ213" s="85">
        <f>IF(AQ51="x",'3 - Projects'!$M54,0)+IF(AQ52="x",'3 - Projects'!$M55)+IF(AQ53="x",'3 - Projects'!$M56)+IF(AQ54="x",'3 - Projects'!$M57)+IF(AQ55="x",'3 - Projects'!$M58)</f>
        <v>0</v>
      </c>
      <c r="AR213" s="85">
        <f>IF(AR51="x",'3 - Projects'!$M54,0)+IF(AR52="x",'3 - Projects'!$M55)+IF(AR53="x",'3 - Projects'!$M56)+IF(AR54="x",'3 - Projects'!$M57)+IF(AR55="x",'3 - Projects'!$M58)</f>
        <v>0</v>
      </c>
      <c r="AS213" s="85">
        <f>IF(AS51="x",'3 - Projects'!$M54,0)+IF(AS52="x",'3 - Projects'!$M55)+IF(AS53="x",'3 - Projects'!$M56)+IF(AS54="x",'3 - Projects'!$M57)+IF(AS55="x",'3 - Projects'!$M58)</f>
        <v>0</v>
      </c>
      <c r="AT213" s="85">
        <f>IF(AT51="x",'3 - Projects'!$M54,0)+IF(AT52="x",'3 - Projects'!$M55)+IF(AT53="x",'3 - Projects'!$M56)+IF(AT54="x",'3 - Projects'!$M57)+IF(AT55="x",'3 - Projects'!$M58)</f>
        <v>0</v>
      </c>
      <c r="AU213" s="85">
        <f>IF(AU51="x",'3 - Projects'!$M54,0)+IF(AU52="x",'3 - Projects'!$M55)+IF(AU53="x",'3 - Projects'!$M56)+IF(AU54="x",'3 - Projects'!$M57)+IF(AU55="x",'3 - Projects'!$M58)</f>
        <v>0</v>
      </c>
      <c r="AV213" s="85">
        <f>IF(AV51="x",'3 - Projects'!$M54,0)+IF(AV52="x",'3 - Projects'!$M55)+IF(AV53="x",'3 - Projects'!$M56)+IF(AV54="x",'3 - Projects'!$M57)+IF(AV55="x",'3 - Projects'!$M58)</f>
        <v>0</v>
      </c>
      <c r="AW213" s="85">
        <f>IF(AW51="x",'3 - Projects'!$M54,0)+IF(AW52="x",'3 - Projects'!$M55)+IF(AW53="x",'3 - Projects'!$M56)+IF(AW54="x",'3 - Projects'!$M57)+IF(AW55="x",'3 - Projects'!$M58)</f>
        <v>0</v>
      </c>
      <c r="AX213" s="85">
        <f>IF(AX51="x",'3 - Projects'!$M54,0)+IF(AX52="x",'3 - Projects'!$M55)+IF(AX53="x",'3 - Projects'!$M56)+IF(AX54="x",'3 - Projects'!$M57)+IF(AX55="x",'3 - Projects'!$M58)</f>
        <v>0</v>
      </c>
      <c r="AY213" s="85">
        <f>IF(AY51="x",'3 - Projects'!$M54,0)+IF(AY52="x",'3 - Projects'!$M55)+IF(AY53="x",'3 - Projects'!$M56)+IF(AY54="x",'3 - Projects'!$M57)+IF(AY55="x",'3 - Projects'!$M58)</f>
        <v>0</v>
      </c>
      <c r="AZ213" s="85">
        <f>IF(AZ51="x",'3 - Projects'!$M54,0)+IF(AZ52="x",'3 - Projects'!$M55)+IF(AZ53="x",'3 - Projects'!$M56)+IF(AZ54="x",'3 - Projects'!$M57)+IF(AZ55="x",'3 - Projects'!$M58)</f>
        <v>0</v>
      </c>
      <c r="BA213" s="85">
        <f>IF(BA51="x",'3 - Projects'!$M54,0)+IF(BA52="x",'3 - Projects'!$M55)+IF(BA53="x",'3 - Projects'!$M56)+IF(BA54="x",'3 - Projects'!$M57)+IF(BA55="x",'3 - Projects'!$M58)</f>
        <v>0</v>
      </c>
      <c r="BB213" s="85">
        <f>IF(BB51="x",'3 - Projects'!$M54,0)+IF(BB52="x",'3 - Projects'!$M55)+IF(BB53="x",'3 - Projects'!$M56)+IF(BB54="x",'3 - Projects'!$M57)+IF(BB55="x",'3 - Projects'!$M58)</f>
        <v>0</v>
      </c>
      <c r="BC213" s="85">
        <f>IF(BC51="x",'3 - Projects'!$M54,0)+IF(BC52="x",'3 - Projects'!$M55)+IF(BC53="x",'3 - Projects'!$M56)+IF(BC54="x",'3 - Projects'!$M57)+IF(BC55="x",'3 - Projects'!$M58)</f>
        <v>0</v>
      </c>
      <c r="BD213" s="85">
        <f>IF(BD51="x",'3 - Projects'!$M54,0)+IF(BD52="x",'3 - Projects'!$M55)+IF(BD53="x",'3 - Projects'!$M56)+IF(BD54="x",'3 - Projects'!$M57)+IF(BD55="x",'3 - Projects'!$M58)</f>
        <v>0</v>
      </c>
      <c r="BE213" s="85">
        <f>IF(BE51="x",'3 - Projects'!$M54,0)+IF(BE52="x",'3 - Projects'!$M55)+IF(BE53="x",'3 - Projects'!$M56)+IF(BE54="x",'3 - Projects'!$M57)+IF(BE55="x",'3 - Projects'!$M58)</f>
        <v>0</v>
      </c>
      <c r="BF213" s="85">
        <f>IF(BF51="x",'3 - Projects'!$M54,0)+IF(BF52="x",'3 - Projects'!$M55)+IF(BF53="x",'3 - Projects'!$M56)+IF(BF54="x",'3 - Projects'!$M57)+IF(BF55="x",'3 - Projects'!$M58)</f>
        <v>0</v>
      </c>
      <c r="BG213" s="85">
        <f>IF(BG51="x",'3 - Projects'!$M54,0)+IF(BG52="x",'3 - Projects'!$M55)+IF(BG53="x",'3 - Projects'!$M56)+IF(BG54="x",'3 - Projects'!$M57)+IF(BG55="x",'3 - Projects'!$M58)</f>
        <v>0</v>
      </c>
      <c r="BH213" s="86">
        <f>IF(BH51="x",'3 - Projects'!$M54,0)+IF(BH52="x",'3 - Projects'!$M55)+IF(BH53="x",'3 - Projects'!$M56)+IF(BH54="x",'3 - Projects'!$M57)+IF(BH55="x",'3 - Projects'!$M58)</f>
        <v>0</v>
      </c>
    </row>
    <row r="214" spans="1:60">
      <c r="A214" s="84"/>
      <c r="B214" s="85" t="str">
        <f>IF(Resource8_Name&lt;&gt;"",Resource8_Name&amp;"(s)","")</f>
        <v/>
      </c>
      <c r="C214" s="85"/>
      <c r="D214" s="85"/>
      <c r="E214" s="85"/>
      <c r="F214" s="85"/>
      <c r="G214" s="85"/>
      <c r="H214" s="85"/>
      <c r="I214" s="84">
        <f>IF(I51="x",'3 - Projects'!$N54,0)+IF(I52="x",'3 - Projects'!$N55)+IF(I53="x",'3 - Projects'!$N56)+IF(I54="x",'3 - Projects'!$N57)+IF(I55="x",'3 - Projects'!$N58)</f>
        <v>0</v>
      </c>
      <c r="J214" s="85">
        <f>IF(J51="x",'3 - Projects'!$N54,0)+IF(J52="x",'3 - Projects'!$N55)+IF(J53="x",'3 - Projects'!$N56)+IF(J54="x",'3 - Projects'!$N57)+IF(J55="x",'3 - Projects'!$N58)</f>
        <v>0</v>
      </c>
      <c r="K214" s="85">
        <f>IF(K51="x",'3 - Projects'!$N54,0)+IF(K52="x",'3 - Projects'!$N55)+IF(K53="x",'3 - Projects'!$N56)+IF(K54="x",'3 - Projects'!$N57)+IF(K55="x",'3 - Projects'!$N58)</f>
        <v>0</v>
      </c>
      <c r="L214" s="85">
        <f>IF(L51="x",'3 - Projects'!$N54,0)+IF(L52="x",'3 - Projects'!$N55)+IF(L53="x",'3 - Projects'!$N56)+IF(L54="x",'3 - Projects'!$N57)+IF(L55="x",'3 - Projects'!$N58)</f>
        <v>0</v>
      </c>
      <c r="M214" s="85">
        <f>IF(M51="x",'3 - Projects'!$N54,0)+IF(M52="x",'3 - Projects'!$N55)+IF(M53="x",'3 - Projects'!$N56)+IF(M54="x",'3 - Projects'!$N57)+IF(M55="x",'3 - Projects'!$N58)</f>
        <v>0</v>
      </c>
      <c r="N214" s="85">
        <f>IF(N51="x",'3 - Projects'!$N54,0)+IF(N52="x",'3 - Projects'!$N55)+IF(N53="x",'3 - Projects'!$N56)+IF(N54="x",'3 - Projects'!$N57)+IF(N55="x",'3 - Projects'!$N58)</f>
        <v>0</v>
      </c>
      <c r="O214" s="85">
        <f>IF(O51="x",'3 - Projects'!$N54,0)+IF(O52="x",'3 - Projects'!$N55)+IF(O53="x",'3 - Projects'!$N56)+IF(O54="x",'3 - Projects'!$N57)+IF(O55="x",'3 - Projects'!$N58)</f>
        <v>0</v>
      </c>
      <c r="P214" s="85">
        <f>IF(P51="x",'3 - Projects'!$N54,0)+IF(P52="x",'3 - Projects'!$N55)+IF(P53="x",'3 - Projects'!$N56)+IF(P54="x",'3 - Projects'!$N57)+IF(P55="x",'3 - Projects'!$N58)</f>
        <v>0</v>
      </c>
      <c r="Q214" s="85">
        <f>IF(Q51="x",'3 - Projects'!$N54,0)+IF(Q52="x",'3 - Projects'!$N55)+IF(Q53="x",'3 - Projects'!$N56)+IF(Q54="x",'3 - Projects'!$N57)+IF(Q55="x",'3 - Projects'!$N58)</f>
        <v>0</v>
      </c>
      <c r="R214" s="85">
        <f>IF(R51="x",'3 - Projects'!$N54,0)+IF(R52="x",'3 - Projects'!$N55)+IF(R53="x",'3 - Projects'!$N56)+IF(R54="x",'3 - Projects'!$N57)+IF(R55="x",'3 - Projects'!$N58)</f>
        <v>0</v>
      </c>
      <c r="S214" s="85">
        <f>IF(S51="x",'3 - Projects'!$N54,0)+IF(S52="x",'3 - Projects'!$N55)+IF(S53="x",'3 - Projects'!$N56)+IF(S54="x",'3 - Projects'!$N57)+IF(S55="x",'3 - Projects'!$N58)</f>
        <v>0</v>
      </c>
      <c r="T214" s="85">
        <f>IF(T51="x",'3 - Projects'!$N54,0)+IF(T52="x",'3 - Projects'!$N55)+IF(T53="x",'3 - Projects'!$N56)+IF(T54="x",'3 - Projects'!$N57)+IF(T55="x",'3 - Projects'!$N58)</f>
        <v>0</v>
      </c>
      <c r="U214" s="85">
        <f>IF(U51="x",'3 - Projects'!$N54,0)+IF(U52="x",'3 - Projects'!$N55)+IF(U53="x",'3 - Projects'!$N56)+IF(U54="x",'3 - Projects'!$N57)+IF(U55="x",'3 - Projects'!$N58)</f>
        <v>0</v>
      </c>
      <c r="V214" s="85">
        <f>IF(V51="x",'3 - Projects'!$N54,0)+IF(V52="x",'3 - Projects'!$N55)+IF(V53="x",'3 - Projects'!$N56)+IF(V54="x",'3 - Projects'!$N57)+IF(V55="x",'3 - Projects'!$N58)</f>
        <v>0</v>
      </c>
      <c r="W214" s="85">
        <f>IF(W51="x",'3 - Projects'!$N54,0)+IF(W52="x",'3 - Projects'!$N55)+IF(W53="x",'3 - Projects'!$N56)+IF(W54="x",'3 - Projects'!$N57)+IF(W55="x",'3 - Projects'!$N58)</f>
        <v>0</v>
      </c>
      <c r="X214" s="85">
        <f>IF(X51="x",'3 - Projects'!$N54,0)+IF(X52="x",'3 - Projects'!$N55)+IF(X53="x",'3 - Projects'!$N56)+IF(X54="x",'3 - Projects'!$N57)+IF(X55="x",'3 - Projects'!$N58)</f>
        <v>0</v>
      </c>
      <c r="Y214" s="85">
        <f>IF(Y51="x",'3 - Projects'!$N54,0)+IF(Y52="x",'3 - Projects'!$N55)+IF(Y53="x",'3 - Projects'!$N56)+IF(Y54="x",'3 - Projects'!$N57)+IF(Y55="x",'3 - Projects'!$N58)</f>
        <v>0</v>
      </c>
      <c r="Z214" s="85">
        <f>IF(Z51="x",'3 - Projects'!$N54,0)+IF(Z52="x",'3 - Projects'!$N55)+IF(Z53="x",'3 - Projects'!$N56)+IF(Z54="x",'3 - Projects'!$N57)+IF(Z55="x",'3 - Projects'!$N58)</f>
        <v>0</v>
      </c>
      <c r="AA214" s="85">
        <f>IF(AA51="x",'3 - Projects'!$N54,0)+IF(AA52="x",'3 - Projects'!$N55)+IF(AA53="x",'3 - Projects'!$N56)+IF(AA54="x",'3 - Projects'!$N57)+IF(AA55="x",'3 - Projects'!$N58)</f>
        <v>0</v>
      </c>
      <c r="AB214" s="85">
        <f>IF(AB51="x",'3 - Projects'!$N54,0)+IF(AB52="x",'3 - Projects'!$N55)+IF(AB53="x",'3 - Projects'!$N56)+IF(AB54="x",'3 - Projects'!$N57)+IF(AB55="x",'3 - Projects'!$N58)</f>
        <v>0</v>
      </c>
      <c r="AC214" s="85">
        <f>IF(AC51="x",'3 - Projects'!$N54,0)+IF(AC52="x",'3 - Projects'!$N55)+IF(AC53="x",'3 - Projects'!$N56)+IF(AC54="x",'3 - Projects'!$N57)+IF(AC55="x",'3 - Projects'!$N58)</f>
        <v>0</v>
      </c>
      <c r="AD214" s="85">
        <f>IF(AD51="x",'3 - Projects'!$N54,0)+IF(AD52="x",'3 - Projects'!$N55)+IF(AD53="x",'3 - Projects'!$N56)+IF(AD54="x",'3 - Projects'!$N57)+IF(AD55="x",'3 - Projects'!$N58)</f>
        <v>0</v>
      </c>
      <c r="AE214" s="85">
        <f>IF(AE51="x",'3 - Projects'!$N54,0)+IF(AE52="x",'3 - Projects'!$N55)+IF(AE53="x",'3 - Projects'!$N56)+IF(AE54="x",'3 - Projects'!$N57)+IF(AE55="x",'3 - Projects'!$N58)</f>
        <v>0</v>
      </c>
      <c r="AF214" s="85">
        <f>IF(AF51="x",'3 - Projects'!$N54,0)+IF(AF52="x",'3 - Projects'!$N55)+IF(AF53="x",'3 - Projects'!$N56)+IF(AF54="x",'3 - Projects'!$N57)+IF(AF55="x",'3 - Projects'!$N58)</f>
        <v>0</v>
      </c>
      <c r="AG214" s="85">
        <f>IF(AG51="x",'3 - Projects'!$N54,0)+IF(AG52="x",'3 - Projects'!$N55)+IF(AG53="x",'3 - Projects'!$N56)+IF(AG54="x",'3 - Projects'!$N57)+IF(AG55="x",'3 - Projects'!$N58)</f>
        <v>0</v>
      </c>
      <c r="AH214" s="85">
        <f>IF(AH51="x",'3 - Projects'!$N54,0)+IF(AH52="x",'3 - Projects'!$N55)+IF(AH53="x",'3 - Projects'!$N56)+IF(AH54="x",'3 - Projects'!$N57)+IF(AH55="x",'3 - Projects'!$N58)</f>
        <v>0</v>
      </c>
      <c r="AI214" s="85">
        <f>IF(AI51="x",'3 - Projects'!$N54,0)+IF(AI52="x",'3 - Projects'!$N55)+IF(AI53="x",'3 - Projects'!$N56)+IF(AI54="x",'3 - Projects'!$N57)+IF(AI55="x",'3 - Projects'!$N58)</f>
        <v>0</v>
      </c>
      <c r="AJ214" s="85">
        <f>IF(AJ51="x",'3 - Projects'!$N54,0)+IF(AJ52="x",'3 - Projects'!$N55)+IF(AJ53="x",'3 - Projects'!$N56)+IF(AJ54="x",'3 - Projects'!$N57)+IF(AJ55="x",'3 - Projects'!$N58)</f>
        <v>0</v>
      </c>
      <c r="AK214" s="85">
        <f>IF(AK51="x",'3 - Projects'!$N54,0)+IF(AK52="x",'3 - Projects'!$N55)+IF(AK53="x",'3 - Projects'!$N56)+IF(AK54="x",'3 - Projects'!$N57)+IF(AK55="x",'3 - Projects'!$N58)</f>
        <v>0</v>
      </c>
      <c r="AL214" s="85">
        <f>IF(AL51="x",'3 - Projects'!$N54,0)+IF(AL52="x",'3 - Projects'!$N55)+IF(AL53="x",'3 - Projects'!$N56)+IF(AL54="x",'3 - Projects'!$N57)+IF(AL55="x",'3 - Projects'!$N58)</f>
        <v>0</v>
      </c>
      <c r="AM214" s="85">
        <f>IF(AM51="x",'3 - Projects'!$N54,0)+IF(AM52="x",'3 - Projects'!$N55)+IF(AM53="x",'3 - Projects'!$N56)+IF(AM54="x",'3 - Projects'!$N57)+IF(AM55="x",'3 - Projects'!$N58)</f>
        <v>0</v>
      </c>
      <c r="AN214" s="85">
        <f>IF(AN51="x",'3 - Projects'!$N54,0)+IF(AN52="x",'3 - Projects'!$N55)+IF(AN53="x",'3 - Projects'!$N56)+IF(AN54="x",'3 - Projects'!$N57)+IF(AN55="x",'3 - Projects'!$N58)</f>
        <v>0</v>
      </c>
      <c r="AO214" s="85">
        <f>IF(AO51="x",'3 - Projects'!$N54,0)+IF(AO52="x",'3 - Projects'!$N55)+IF(AO53="x",'3 - Projects'!$N56)+IF(AO54="x",'3 - Projects'!$N57)+IF(AO55="x",'3 - Projects'!$N58)</f>
        <v>0</v>
      </c>
      <c r="AP214" s="85">
        <f>IF(AP51="x",'3 - Projects'!$N54,0)+IF(AP52="x",'3 - Projects'!$N55)+IF(AP53="x",'3 - Projects'!$N56)+IF(AP54="x",'3 - Projects'!$N57)+IF(AP55="x",'3 - Projects'!$N58)</f>
        <v>0</v>
      </c>
      <c r="AQ214" s="85">
        <f>IF(AQ51="x",'3 - Projects'!$N54,0)+IF(AQ52="x",'3 - Projects'!$N55)+IF(AQ53="x",'3 - Projects'!$N56)+IF(AQ54="x",'3 - Projects'!$N57)+IF(AQ55="x",'3 - Projects'!$N58)</f>
        <v>0</v>
      </c>
      <c r="AR214" s="85">
        <f>IF(AR51="x",'3 - Projects'!$N54,0)+IF(AR52="x",'3 - Projects'!$N55)+IF(AR53="x",'3 - Projects'!$N56)+IF(AR54="x",'3 - Projects'!$N57)+IF(AR55="x",'3 - Projects'!$N58)</f>
        <v>0</v>
      </c>
      <c r="AS214" s="85">
        <f>IF(AS51="x",'3 - Projects'!$N54,0)+IF(AS52="x",'3 - Projects'!$N55)+IF(AS53="x",'3 - Projects'!$N56)+IF(AS54="x",'3 - Projects'!$N57)+IF(AS55="x",'3 - Projects'!$N58)</f>
        <v>0</v>
      </c>
      <c r="AT214" s="85">
        <f>IF(AT51="x",'3 - Projects'!$N54,0)+IF(AT52="x",'3 - Projects'!$N55)+IF(AT53="x",'3 - Projects'!$N56)+IF(AT54="x",'3 - Projects'!$N57)+IF(AT55="x",'3 - Projects'!$N58)</f>
        <v>0</v>
      </c>
      <c r="AU214" s="85">
        <f>IF(AU51="x",'3 - Projects'!$N54,0)+IF(AU52="x",'3 - Projects'!$N55)+IF(AU53="x",'3 - Projects'!$N56)+IF(AU54="x",'3 - Projects'!$N57)+IF(AU55="x",'3 - Projects'!$N58)</f>
        <v>0</v>
      </c>
      <c r="AV214" s="85">
        <f>IF(AV51="x",'3 - Projects'!$N54,0)+IF(AV52="x",'3 - Projects'!$N55)+IF(AV53="x",'3 - Projects'!$N56)+IF(AV54="x",'3 - Projects'!$N57)+IF(AV55="x",'3 - Projects'!$N58)</f>
        <v>0</v>
      </c>
      <c r="AW214" s="85">
        <f>IF(AW51="x",'3 - Projects'!$N54,0)+IF(AW52="x",'3 - Projects'!$N55)+IF(AW53="x",'3 - Projects'!$N56)+IF(AW54="x",'3 - Projects'!$N57)+IF(AW55="x",'3 - Projects'!$N58)</f>
        <v>0</v>
      </c>
      <c r="AX214" s="85">
        <f>IF(AX51="x",'3 - Projects'!$N54,0)+IF(AX52="x",'3 - Projects'!$N55)+IF(AX53="x",'3 - Projects'!$N56)+IF(AX54="x",'3 - Projects'!$N57)+IF(AX55="x",'3 - Projects'!$N58)</f>
        <v>0</v>
      </c>
      <c r="AY214" s="85">
        <f>IF(AY51="x",'3 - Projects'!$N54,0)+IF(AY52="x",'3 - Projects'!$N55)+IF(AY53="x",'3 - Projects'!$N56)+IF(AY54="x",'3 - Projects'!$N57)+IF(AY55="x",'3 - Projects'!$N58)</f>
        <v>0</v>
      </c>
      <c r="AZ214" s="85">
        <f>IF(AZ51="x",'3 - Projects'!$N54,0)+IF(AZ52="x",'3 - Projects'!$N55)+IF(AZ53="x",'3 - Projects'!$N56)+IF(AZ54="x",'3 - Projects'!$N57)+IF(AZ55="x",'3 - Projects'!$N58)</f>
        <v>0</v>
      </c>
      <c r="BA214" s="85">
        <f>IF(BA51="x",'3 - Projects'!$N54,0)+IF(BA52="x",'3 - Projects'!$N55)+IF(BA53="x",'3 - Projects'!$N56)+IF(BA54="x",'3 - Projects'!$N57)+IF(BA55="x",'3 - Projects'!$N58)</f>
        <v>0</v>
      </c>
      <c r="BB214" s="85">
        <f>IF(BB51="x",'3 - Projects'!$N54,0)+IF(BB52="x",'3 - Projects'!$N55)+IF(BB53="x",'3 - Projects'!$N56)+IF(BB54="x",'3 - Projects'!$N57)+IF(BB55="x",'3 - Projects'!$N58)</f>
        <v>0</v>
      </c>
      <c r="BC214" s="85">
        <f>IF(BC51="x",'3 - Projects'!$N54,0)+IF(BC52="x",'3 - Projects'!$N55)+IF(BC53="x",'3 - Projects'!$N56)+IF(BC54="x",'3 - Projects'!$N57)+IF(BC55="x",'3 - Projects'!$N58)</f>
        <v>0</v>
      </c>
      <c r="BD214" s="85">
        <f>IF(BD51="x",'3 - Projects'!$N54,0)+IF(BD52="x",'3 - Projects'!$N55)+IF(BD53="x",'3 - Projects'!$N56)+IF(BD54="x",'3 - Projects'!$N57)+IF(BD55="x",'3 - Projects'!$N58)</f>
        <v>0</v>
      </c>
      <c r="BE214" s="85">
        <f>IF(BE51="x",'3 - Projects'!$N54,0)+IF(BE52="x",'3 - Projects'!$N55)+IF(BE53="x",'3 - Projects'!$N56)+IF(BE54="x",'3 - Projects'!$N57)+IF(BE55="x",'3 - Projects'!$N58)</f>
        <v>0</v>
      </c>
      <c r="BF214" s="85">
        <f>IF(BF51="x",'3 - Projects'!$N54,0)+IF(BF52="x",'3 - Projects'!$N55)+IF(BF53="x",'3 - Projects'!$N56)+IF(BF54="x",'3 - Projects'!$N57)+IF(BF55="x",'3 - Projects'!$N58)</f>
        <v>0</v>
      </c>
      <c r="BG214" s="85">
        <f>IF(BG51="x",'3 - Projects'!$N54,0)+IF(BG52="x",'3 - Projects'!$N55)+IF(BG53="x",'3 - Projects'!$N56)+IF(BG54="x",'3 - Projects'!$N57)+IF(BG55="x",'3 - Projects'!$N58)</f>
        <v>0</v>
      </c>
      <c r="BH214" s="86">
        <f>IF(BH51="x",'3 - Projects'!$N54,0)+IF(BH52="x",'3 - Projects'!$N55)+IF(BH53="x",'3 - Projects'!$N56)+IF(BH54="x",'3 - Projects'!$N57)+IF(BH55="x",'3 - Projects'!$N58)</f>
        <v>0</v>
      </c>
    </row>
    <row r="215" spans="1:60">
      <c r="A215" s="84"/>
      <c r="B215" s="85" t="str">
        <f>IF(Resource9_Name&lt;&gt;"",Resource9_Name&amp;"(s)","")</f>
        <v/>
      </c>
      <c r="C215" s="85"/>
      <c r="D215" s="85"/>
      <c r="E215" s="85"/>
      <c r="F215" s="85"/>
      <c r="G215" s="85"/>
      <c r="H215" s="85"/>
      <c r="I215" s="84">
        <f>IF(I51="x",'3 - Projects'!$O54,0)+IF(I52="x",'3 - Projects'!$O55)+IF(I53="x",'3 - Projects'!$O56)+IF(I54="x",'3 - Projects'!$O57)+IF(I55="x",'3 - Projects'!$O58)</f>
        <v>0</v>
      </c>
      <c r="J215" s="85">
        <f>IF(J51="x",'3 - Projects'!$O54,0)+IF(J52="x",'3 - Projects'!$O55)+IF(J53="x",'3 - Projects'!$O56)+IF(J54="x",'3 - Projects'!$O57)+IF(J55="x",'3 - Projects'!$O58)</f>
        <v>0</v>
      </c>
      <c r="K215" s="85">
        <f>IF(K51="x",'3 - Projects'!$O54,0)+IF(K52="x",'3 - Projects'!$O55)+IF(K53="x",'3 - Projects'!$O56)+IF(K54="x",'3 - Projects'!$O57)+IF(K55="x",'3 - Projects'!$O58)</f>
        <v>0</v>
      </c>
      <c r="L215" s="85">
        <f>IF(L51="x",'3 - Projects'!$O54,0)+IF(L52="x",'3 - Projects'!$O55)+IF(L53="x",'3 - Projects'!$O56)+IF(L54="x",'3 - Projects'!$O57)+IF(L55="x",'3 - Projects'!$O58)</f>
        <v>0</v>
      </c>
      <c r="M215" s="85">
        <f>IF(M51="x",'3 - Projects'!$O54,0)+IF(M52="x",'3 - Projects'!$O55)+IF(M53="x",'3 - Projects'!$O56)+IF(M54="x",'3 - Projects'!$O57)+IF(M55="x",'3 - Projects'!$O58)</f>
        <v>0</v>
      </c>
      <c r="N215" s="85">
        <f>IF(N51="x",'3 - Projects'!$O54,0)+IF(N52="x",'3 - Projects'!$O55)+IF(N53="x",'3 - Projects'!$O56)+IF(N54="x",'3 - Projects'!$O57)+IF(N55="x",'3 - Projects'!$O58)</f>
        <v>0</v>
      </c>
      <c r="O215" s="85">
        <f>IF(O51="x",'3 - Projects'!$O54,0)+IF(O52="x",'3 - Projects'!$O55)+IF(O53="x",'3 - Projects'!$O56)+IF(O54="x",'3 - Projects'!$O57)+IF(O55="x",'3 - Projects'!$O58)</f>
        <v>0</v>
      </c>
      <c r="P215" s="85">
        <f>IF(P51="x",'3 - Projects'!$O54,0)+IF(P52="x",'3 - Projects'!$O55)+IF(P53="x",'3 - Projects'!$O56)+IF(P54="x",'3 - Projects'!$O57)+IF(P55="x",'3 - Projects'!$O58)</f>
        <v>0</v>
      </c>
      <c r="Q215" s="85">
        <f>IF(Q51="x",'3 - Projects'!$O54,0)+IF(Q52="x",'3 - Projects'!$O55)+IF(Q53="x",'3 - Projects'!$O56)+IF(Q54="x",'3 - Projects'!$O57)+IF(Q55="x",'3 - Projects'!$O58)</f>
        <v>0</v>
      </c>
      <c r="R215" s="85">
        <f>IF(R51="x",'3 - Projects'!$O54,0)+IF(R52="x",'3 - Projects'!$O55)+IF(R53="x",'3 - Projects'!$O56)+IF(R54="x",'3 - Projects'!$O57)+IF(R55="x",'3 - Projects'!$O58)</f>
        <v>0</v>
      </c>
      <c r="S215" s="85">
        <f>IF(S51="x",'3 - Projects'!$O54,0)+IF(S52="x",'3 - Projects'!$O55)+IF(S53="x",'3 - Projects'!$O56)+IF(S54="x",'3 - Projects'!$O57)+IF(S55="x",'3 - Projects'!$O58)</f>
        <v>0</v>
      </c>
      <c r="T215" s="85">
        <f>IF(T51="x",'3 - Projects'!$O54,0)+IF(T52="x",'3 - Projects'!$O55)+IF(T53="x",'3 - Projects'!$O56)+IF(T54="x",'3 - Projects'!$O57)+IF(T55="x",'3 - Projects'!$O58)</f>
        <v>0</v>
      </c>
      <c r="U215" s="85">
        <f>IF(U51="x",'3 - Projects'!$O54,0)+IF(U52="x",'3 - Projects'!$O55)+IF(U53="x",'3 - Projects'!$O56)+IF(U54="x",'3 - Projects'!$O57)+IF(U55="x",'3 - Projects'!$O58)</f>
        <v>0</v>
      </c>
      <c r="V215" s="85">
        <f>IF(V51="x",'3 - Projects'!$O54,0)+IF(V52="x",'3 - Projects'!$O55)+IF(V53="x",'3 - Projects'!$O56)+IF(V54="x",'3 - Projects'!$O57)+IF(V55="x",'3 - Projects'!$O58)</f>
        <v>0</v>
      </c>
      <c r="W215" s="85">
        <f>IF(W51="x",'3 - Projects'!$O54,0)+IF(W52="x",'3 - Projects'!$O55)+IF(W53="x",'3 - Projects'!$O56)+IF(W54="x",'3 - Projects'!$O57)+IF(W55="x",'3 - Projects'!$O58)</f>
        <v>0</v>
      </c>
      <c r="X215" s="85">
        <f>IF(X51="x",'3 - Projects'!$O54,0)+IF(X52="x",'3 - Projects'!$O55)+IF(X53="x",'3 - Projects'!$O56)+IF(X54="x",'3 - Projects'!$O57)+IF(X55="x",'3 - Projects'!$O58)</f>
        <v>0</v>
      </c>
      <c r="Y215" s="85">
        <f>IF(Y51="x",'3 - Projects'!$O54,0)+IF(Y52="x",'3 - Projects'!$O55)+IF(Y53="x",'3 - Projects'!$O56)+IF(Y54="x",'3 - Projects'!$O57)+IF(Y55="x",'3 - Projects'!$O58)</f>
        <v>0</v>
      </c>
      <c r="Z215" s="85">
        <f>IF(Z51="x",'3 - Projects'!$O54,0)+IF(Z52="x",'3 - Projects'!$O55)+IF(Z53="x",'3 - Projects'!$O56)+IF(Z54="x",'3 - Projects'!$O57)+IF(Z55="x",'3 - Projects'!$O58)</f>
        <v>0</v>
      </c>
      <c r="AA215" s="85">
        <f>IF(AA51="x",'3 - Projects'!$O54,0)+IF(AA52="x",'3 - Projects'!$O55)+IF(AA53="x",'3 - Projects'!$O56)+IF(AA54="x",'3 - Projects'!$O57)+IF(AA55="x",'3 - Projects'!$O58)</f>
        <v>0</v>
      </c>
      <c r="AB215" s="85">
        <f>IF(AB51="x",'3 - Projects'!$O54,0)+IF(AB52="x",'3 - Projects'!$O55)+IF(AB53="x",'3 - Projects'!$O56)+IF(AB54="x",'3 - Projects'!$O57)+IF(AB55="x",'3 - Projects'!$O58)</f>
        <v>0</v>
      </c>
      <c r="AC215" s="85">
        <f>IF(AC51="x",'3 - Projects'!$O54,0)+IF(AC52="x",'3 - Projects'!$O55)+IF(AC53="x",'3 - Projects'!$O56)+IF(AC54="x",'3 - Projects'!$O57)+IF(AC55="x",'3 - Projects'!$O58)</f>
        <v>0</v>
      </c>
      <c r="AD215" s="85">
        <f>IF(AD51="x",'3 - Projects'!$O54,0)+IF(AD52="x",'3 - Projects'!$O55)+IF(AD53="x",'3 - Projects'!$O56)+IF(AD54="x",'3 - Projects'!$O57)+IF(AD55="x",'3 - Projects'!$O58)</f>
        <v>0</v>
      </c>
      <c r="AE215" s="85">
        <f>IF(AE51="x",'3 - Projects'!$O54,0)+IF(AE52="x",'3 - Projects'!$O55)+IF(AE53="x",'3 - Projects'!$O56)+IF(AE54="x",'3 - Projects'!$O57)+IF(AE55="x",'3 - Projects'!$O58)</f>
        <v>0</v>
      </c>
      <c r="AF215" s="85">
        <f>IF(AF51="x",'3 - Projects'!$O54,0)+IF(AF52="x",'3 - Projects'!$O55)+IF(AF53="x",'3 - Projects'!$O56)+IF(AF54="x",'3 - Projects'!$O57)+IF(AF55="x",'3 - Projects'!$O58)</f>
        <v>0</v>
      </c>
      <c r="AG215" s="85">
        <f>IF(AG51="x",'3 - Projects'!$O54,0)+IF(AG52="x",'3 - Projects'!$O55)+IF(AG53="x",'3 - Projects'!$O56)+IF(AG54="x",'3 - Projects'!$O57)+IF(AG55="x",'3 - Projects'!$O58)</f>
        <v>0</v>
      </c>
      <c r="AH215" s="85">
        <f>IF(AH51="x",'3 - Projects'!$O54,0)+IF(AH52="x",'3 - Projects'!$O55)+IF(AH53="x",'3 - Projects'!$O56)+IF(AH54="x",'3 - Projects'!$O57)+IF(AH55="x",'3 - Projects'!$O58)</f>
        <v>0</v>
      </c>
      <c r="AI215" s="85">
        <f>IF(AI51="x",'3 - Projects'!$O54,0)+IF(AI52="x",'3 - Projects'!$O55)+IF(AI53="x",'3 - Projects'!$O56)+IF(AI54="x",'3 - Projects'!$O57)+IF(AI55="x",'3 - Projects'!$O58)</f>
        <v>0</v>
      </c>
      <c r="AJ215" s="85">
        <f>IF(AJ51="x",'3 - Projects'!$O54,0)+IF(AJ52="x",'3 - Projects'!$O55)+IF(AJ53="x",'3 - Projects'!$O56)+IF(AJ54="x",'3 - Projects'!$O57)+IF(AJ55="x",'3 - Projects'!$O58)</f>
        <v>0</v>
      </c>
      <c r="AK215" s="85">
        <f>IF(AK51="x",'3 - Projects'!$O54,0)+IF(AK52="x",'3 - Projects'!$O55)+IF(AK53="x",'3 - Projects'!$O56)+IF(AK54="x",'3 - Projects'!$O57)+IF(AK55="x",'3 - Projects'!$O58)</f>
        <v>0</v>
      </c>
      <c r="AL215" s="85">
        <f>IF(AL51="x",'3 - Projects'!$O54,0)+IF(AL52="x",'3 - Projects'!$O55)+IF(AL53="x",'3 - Projects'!$O56)+IF(AL54="x",'3 - Projects'!$O57)+IF(AL55="x",'3 - Projects'!$O58)</f>
        <v>0</v>
      </c>
      <c r="AM215" s="85">
        <f>IF(AM51="x",'3 - Projects'!$O54,0)+IF(AM52="x",'3 - Projects'!$O55)+IF(AM53="x",'3 - Projects'!$O56)+IF(AM54="x",'3 - Projects'!$O57)+IF(AM55="x",'3 - Projects'!$O58)</f>
        <v>0</v>
      </c>
      <c r="AN215" s="85">
        <f>IF(AN51="x",'3 - Projects'!$O54,0)+IF(AN52="x",'3 - Projects'!$O55)+IF(AN53="x",'3 - Projects'!$O56)+IF(AN54="x",'3 - Projects'!$O57)+IF(AN55="x",'3 - Projects'!$O58)</f>
        <v>0</v>
      </c>
      <c r="AO215" s="85">
        <f>IF(AO51="x",'3 - Projects'!$O54,0)+IF(AO52="x",'3 - Projects'!$O55)+IF(AO53="x",'3 - Projects'!$O56)+IF(AO54="x",'3 - Projects'!$O57)+IF(AO55="x",'3 - Projects'!$O58)</f>
        <v>0</v>
      </c>
      <c r="AP215" s="85">
        <f>IF(AP51="x",'3 - Projects'!$O54,0)+IF(AP52="x",'3 - Projects'!$O55)+IF(AP53="x",'3 - Projects'!$O56)+IF(AP54="x",'3 - Projects'!$O57)+IF(AP55="x",'3 - Projects'!$O58)</f>
        <v>0</v>
      </c>
      <c r="AQ215" s="85">
        <f>IF(AQ51="x",'3 - Projects'!$O54,0)+IF(AQ52="x",'3 - Projects'!$O55)+IF(AQ53="x",'3 - Projects'!$O56)+IF(AQ54="x",'3 - Projects'!$O57)+IF(AQ55="x",'3 - Projects'!$O58)</f>
        <v>0</v>
      </c>
      <c r="AR215" s="85">
        <f>IF(AR51="x",'3 - Projects'!$O54,0)+IF(AR52="x",'3 - Projects'!$O55)+IF(AR53="x",'3 - Projects'!$O56)+IF(AR54="x",'3 - Projects'!$O57)+IF(AR55="x",'3 - Projects'!$O58)</f>
        <v>0</v>
      </c>
      <c r="AS215" s="85">
        <f>IF(AS51="x",'3 - Projects'!$O54,0)+IF(AS52="x",'3 - Projects'!$O55)+IF(AS53="x",'3 - Projects'!$O56)+IF(AS54="x",'3 - Projects'!$O57)+IF(AS55="x",'3 - Projects'!$O58)</f>
        <v>0</v>
      </c>
      <c r="AT215" s="85">
        <f>IF(AT51="x",'3 - Projects'!$O54,0)+IF(AT52="x",'3 - Projects'!$O55)+IF(AT53="x",'3 - Projects'!$O56)+IF(AT54="x",'3 - Projects'!$O57)+IF(AT55="x",'3 - Projects'!$O58)</f>
        <v>0</v>
      </c>
      <c r="AU215" s="85">
        <f>IF(AU51="x",'3 - Projects'!$O54,0)+IF(AU52="x",'3 - Projects'!$O55)+IF(AU53="x",'3 - Projects'!$O56)+IF(AU54="x",'3 - Projects'!$O57)+IF(AU55="x",'3 - Projects'!$O58)</f>
        <v>0</v>
      </c>
      <c r="AV215" s="85">
        <f>IF(AV51="x",'3 - Projects'!$O54,0)+IF(AV52="x",'3 - Projects'!$O55)+IF(AV53="x",'3 - Projects'!$O56)+IF(AV54="x",'3 - Projects'!$O57)+IF(AV55="x",'3 - Projects'!$O58)</f>
        <v>0</v>
      </c>
      <c r="AW215" s="85">
        <f>IF(AW51="x",'3 - Projects'!$O54,0)+IF(AW52="x",'3 - Projects'!$O55)+IF(AW53="x",'3 - Projects'!$O56)+IF(AW54="x",'3 - Projects'!$O57)+IF(AW55="x",'3 - Projects'!$O58)</f>
        <v>0</v>
      </c>
      <c r="AX215" s="85">
        <f>IF(AX51="x",'3 - Projects'!$O54,0)+IF(AX52="x",'3 - Projects'!$O55)+IF(AX53="x",'3 - Projects'!$O56)+IF(AX54="x",'3 - Projects'!$O57)+IF(AX55="x",'3 - Projects'!$O58)</f>
        <v>0</v>
      </c>
      <c r="AY215" s="85">
        <f>IF(AY51="x",'3 - Projects'!$O54,0)+IF(AY52="x",'3 - Projects'!$O55)+IF(AY53="x",'3 - Projects'!$O56)+IF(AY54="x",'3 - Projects'!$O57)+IF(AY55="x",'3 - Projects'!$O58)</f>
        <v>0</v>
      </c>
      <c r="AZ215" s="85">
        <f>IF(AZ51="x",'3 - Projects'!$O54,0)+IF(AZ52="x",'3 - Projects'!$O55)+IF(AZ53="x",'3 - Projects'!$O56)+IF(AZ54="x",'3 - Projects'!$O57)+IF(AZ55="x",'3 - Projects'!$O58)</f>
        <v>0</v>
      </c>
      <c r="BA215" s="85">
        <f>IF(BA51="x",'3 - Projects'!$O54,0)+IF(BA52="x",'3 - Projects'!$O55)+IF(BA53="x",'3 - Projects'!$O56)+IF(BA54="x",'3 - Projects'!$O57)+IF(BA55="x",'3 - Projects'!$O58)</f>
        <v>0</v>
      </c>
      <c r="BB215" s="85">
        <f>IF(BB51="x",'3 - Projects'!$O54,0)+IF(BB52="x",'3 - Projects'!$O55)+IF(BB53="x",'3 - Projects'!$O56)+IF(BB54="x",'3 - Projects'!$O57)+IF(BB55="x",'3 - Projects'!$O58)</f>
        <v>0</v>
      </c>
      <c r="BC215" s="85">
        <f>IF(BC51="x",'3 - Projects'!$O54,0)+IF(BC52="x",'3 - Projects'!$O55)+IF(BC53="x",'3 - Projects'!$O56)+IF(BC54="x",'3 - Projects'!$O57)+IF(BC55="x",'3 - Projects'!$O58)</f>
        <v>0</v>
      </c>
      <c r="BD215" s="85">
        <f>IF(BD51="x",'3 - Projects'!$O54,0)+IF(BD52="x",'3 - Projects'!$O55)+IF(BD53="x",'3 - Projects'!$O56)+IF(BD54="x",'3 - Projects'!$O57)+IF(BD55="x",'3 - Projects'!$O58)</f>
        <v>0</v>
      </c>
      <c r="BE215" s="85">
        <f>IF(BE51="x",'3 - Projects'!$O54,0)+IF(BE52="x",'3 - Projects'!$O55)+IF(BE53="x",'3 - Projects'!$O56)+IF(BE54="x",'3 - Projects'!$O57)+IF(BE55="x",'3 - Projects'!$O58)</f>
        <v>0</v>
      </c>
      <c r="BF215" s="85">
        <f>IF(BF51="x",'3 - Projects'!$O54,0)+IF(BF52="x",'3 - Projects'!$O55)+IF(BF53="x",'3 - Projects'!$O56)+IF(BF54="x",'3 - Projects'!$O57)+IF(BF55="x",'3 - Projects'!$O58)</f>
        <v>0</v>
      </c>
      <c r="BG215" s="85">
        <f>IF(BG51="x",'3 - Projects'!$O54,0)+IF(BG52="x",'3 - Projects'!$O55)+IF(BG53="x",'3 - Projects'!$O56)+IF(BG54="x",'3 - Projects'!$O57)+IF(BG55="x",'3 - Projects'!$O58)</f>
        <v>0</v>
      </c>
      <c r="BH215" s="86">
        <f>IF(BH51="x",'3 - Projects'!$O54,0)+IF(BH52="x",'3 - Projects'!$O55)+IF(BH53="x",'3 - Projects'!$O56)+IF(BH54="x",'3 - Projects'!$O57)+IF(BH55="x",'3 - Projects'!$O58)</f>
        <v>0</v>
      </c>
    </row>
    <row r="216" spans="1:60">
      <c r="A216" s="87"/>
      <c r="B216" s="88" t="str">
        <f>IF(Resource10_Name&lt;&gt;"",Resource10_Name&amp;"(s)","")</f>
        <v/>
      </c>
      <c r="C216" s="88"/>
      <c r="D216" s="88"/>
      <c r="E216" s="88"/>
      <c r="F216" s="88"/>
      <c r="G216" s="88"/>
      <c r="H216" s="88"/>
      <c r="I216" s="87">
        <f>IF(I51="x",'3 - Projects'!$P54,0)+IF(I52="x",'3 - Projects'!$P55)+IF(I53="x",'3 - Projects'!$P56)+IF(I54="x",'3 - Projects'!$P57)+IF(I55="x",'3 - Projects'!$P58)</f>
        <v>0</v>
      </c>
      <c r="J216" s="88">
        <f>IF(J51="x",'3 - Projects'!$P54,0)+IF(J52="x",'3 - Projects'!$P55)+IF(J53="x",'3 - Projects'!$P56)+IF(J54="x",'3 - Projects'!$P57)+IF(J55="x",'3 - Projects'!$P58)</f>
        <v>0</v>
      </c>
      <c r="K216" s="88">
        <f>IF(K51="x",'3 - Projects'!$P54,0)+IF(K52="x",'3 - Projects'!$P55)+IF(K53="x",'3 - Projects'!$P56)+IF(K54="x",'3 - Projects'!$P57)+IF(K55="x",'3 - Projects'!$P58)</f>
        <v>0</v>
      </c>
      <c r="L216" s="88">
        <f>IF(L51="x",'3 - Projects'!$P54,0)+IF(L52="x",'3 - Projects'!$P55)+IF(L53="x",'3 - Projects'!$P56)+IF(L54="x",'3 - Projects'!$P57)+IF(L55="x",'3 - Projects'!$P58)</f>
        <v>0</v>
      </c>
      <c r="M216" s="88">
        <f>IF(M51="x",'3 - Projects'!$P54,0)+IF(M52="x",'3 - Projects'!$P55)+IF(M53="x",'3 - Projects'!$P56)+IF(M54="x",'3 - Projects'!$P57)+IF(M55="x",'3 - Projects'!$P58)</f>
        <v>0</v>
      </c>
      <c r="N216" s="88">
        <f>IF(N51="x",'3 - Projects'!$P54,0)+IF(N52="x",'3 - Projects'!$P55)+IF(N53="x",'3 - Projects'!$P56)+IF(N54="x",'3 - Projects'!$P57)+IF(N55="x",'3 - Projects'!$P58)</f>
        <v>0</v>
      </c>
      <c r="O216" s="88">
        <f>IF(O51="x",'3 - Projects'!$P54,0)+IF(O52="x",'3 - Projects'!$P55)+IF(O53="x",'3 - Projects'!$P56)+IF(O54="x",'3 - Projects'!$P57)+IF(O55="x",'3 - Projects'!$P58)</f>
        <v>0</v>
      </c>
      <c r="P216" s="88">
        <f>IF(P51="x",'3 - Projects'!$P54,0)+IF(P52="x",'3 - Projects'!$P55)+IF(P53="x",'3 - Projects'!$P56)+IF(P54="x",'3 - Projects'!$P57)+IF(P55="x",'3 - Projects'!$P58)</f>
        <v>0</v>
      </c>
      <c r="Q216" s="88">
        <f>IF(Q51="x",'3 - Projects'!$P54,0)+IF(Q52="x",'3 - Projects'!$P55)+IF(Q53="x",'3 - Projects'!$P56)+IF(Q54="x",'3 - Projects'!$P57)+IF(Q55="x",'3 - Projects'!$P58)</f>
        <v>0</v>
      </c>
      <c r="R216" s="88">
        <f>IF(R51="x",'3 - Projects'!$P54,0)+IF(R52="x",'3 - Projects'!$P55)+IF(R53="x",'3 - Projects'!$P56)+IF(R54="x",'3 - Projects'!$P57)+IF(R55="x",'3 - Projects'!$P58)</f>
        <v>0</v>
      </c>
      <c r="S216" s="88">
        <f>IF(S51="x",'3 - Projects'!$P54,0)+IF(S52="x",'3 - Projects'!$P55)+IF(S53="x",'3 - Projects'!$P56)+IF(S54="x",'3 - Projects'!$P57)+IF(S55="x",'3 - Projects'!$P58)</f>
        <v>0</v>
      </c>
      <c r="T216" s="88">
        <f>IF(T51="x",'3 - Projects'!$P54,0)+IF(T52="x",'3 - Projects'!$P55)+IF(T53="x",'3 - Projects'!$P56)+IF(T54="x",'3 - Projects'!$P57)+IF(T55="x",'3 - Projects'!$P58)</f>
        <v>0</v>
      </c>
      <c r="U216" s="88">
        <f>IF(U51="x",'3 - Projects'!$P54,0)+IF(U52="x",'3 - Projects'!$P55)+IF(U53="x",'3 - Projects'!$P56)+IF(U54="x",'3 - Projects'!$P57)+IF(U55="x",'3 - Projects'!$P58)</f>
        <v>0</v>
      </c>
      <c r="V216" s="88">
        <f>IF(V51="x",'3 - Projects'!$P54,0)+IF(V52="x",'3 - Projects'!$P55)+IF(V53="x",'3 - Projects'!$P56)+IF(V54="x",'3 - Projects'!$P57)+IF(V55="x",'3 - Projects'!$P58)</f>
        <v>0</v>
      </c>
      <c r="W216" s="88">
        <f>IF(W51="x",'3 - Projects'!$P54,0)+IF(W52="x",'3 - Projects'!$P55)+IF(W53="x",'3 - Projects'!$P56)+IF(W54="x",'3 - Projects'!$P57)+IF(W55="x",'3 - Projects'!$P58)</f>
        <v>0</v>
      </c>
      <c r="X216" s="88">
        <f>IF(X51="x",'3 - Projects'!$P54,0)+IF(X52="x",'3 - Projects'!$P55)+IF(X53="x",'3 - Projects'!$P56)+IF(X54="x",'3 - Projects'!$P57)+IF(X55="x",'3 - Projects'!$P58)</f>
        <v>0</v>
      </c>
      <c r="Y216" s="88">
        <f>IF(Y51="x",'3 - Projects'!$P54,0)+IF(Y52="x",'3 - Projects'!$P55)+IF(Y53="x",'3 - Projects'!$P56)+IF(Y54="x",'3 - Projects'!$P57)+IF(Y55="x",'3 - Projects'!$P58)</f>
        <v>0</v>
      </c>
      <c r="Z216" s="88">
        <f>IF(Z51="x",'3 - Projects'!$P54,0)+IF(Z52="x",'3 - Projects'!$P55)+IF(Z53="x",'3 - Projects'!$P56)+IF(Z54="x",'3 - Projects'!$P57)+IF(Z55="x",'3 - Projects'!$P58)</f>
        <v>0</v>
      </c>
      <c r="AA216" s="88">
        <f>IF(AA51="x",'3 - Projects'!$P54,0)+IF(AA52="x",'3 - Projects'!$P55)+IF(AA53="x",'3 - Projects'!$P56)+IF(AA54="x",'3 - Projects'!$P57)+IF(AA55="x",'3 - Projects'!$P58)</f>
        <v>0</v>
      </c>
      <c r="AB216" s="88">
        <f>IF(AB51="x",'3 - Projects'!$P54,0)+IF(AB52="x",'3 - Projects'!$P55)+IF(AB53="x",'3 - Projects'!$P56)+IF(AB54="x",'3 - Projects'!$P57)+IF(AB55="x",'3 - Projects'!$P58)</f>
        <v>0</v>
      </c>
      <c r="AC216" s="88">
        <f>IF(AC51="x",'3 - Projects'!$P54,0)+IF(AC52="x",'3 - Projects'!$P55)+IF(AC53="x",'3 - Projects'!$P56)+IF(AC54="x",'3 - Projects'!$P57)+IF(AC55="x",'3 - Projects'!$P58)</f>
        <v>0</v>
      </c>
      <c r="AD216" s="88">
        <f>IF(AD51="x",'3 - Projects'!$P54,0)+IF(AD52="x",'3 - Projects'!$P55)+IF(AD53="x",'3 - Projects'!$P56)+IF(AD54="x",'3 - Projects'!$P57)+IF(AD55="x",'3 - Projects'!$P58)</f>
        <v>0</v>
      </c>
      <c r="AE216" s="88">
        <f>IF(AE51="x",'3 - Projects'!$P54,0)+IF(AE52="x",'3 - Projects'!$P55)+IF(AE53="x",'3 - Projects'!$P56)+IF(AE54="x",'3 - Projects'!$P57)+IF(AE55="x",'3 - Projects'!$P58)</f>
        <v>0</v>
      </c>
      <c r="AF216" s="88">
        <f>IF(AF51="x",'3 - Projects'!$P54,0)+IF(AF52="x",'3 - Projects'!$P55)+IF(AF53="x",'3 - Projects'!$P56)+IF(AF54="x",'3 - Projects'!$P57)+IF(AF55="x",'3 - Projects'!$P58)</f>
        <v>0</v>
      </c>
      <c r="AG216" s="88">
        <f>IF(AG51="x",'3 - Projects'!$P54,0)+IF(AG52="x",'3 - Projects'!$P55)+IF(AG53="x",'3 - Projects'!$P56)+IF(AG54="x",'3 - Projects'!$P57)+IF(AG55="x",'3 - Projects'!$P58)</f>
        <v>0</v>
      </c>
      <c r="AH216" s="88">
        <f>IF(AH51="x",'3 - Projects'!$P54,0)+IF(AH52="x",'3 - Projects'!$P55)+IF(AH53="x",'3 - Projects'!$P56)+IF(AH54="x",'3 - Projects'!$P57)+IF(AH55="x",'3 - Projects'!$P58)</f>
        <v>0</v>
      </c>
      <c r="AI216" s="88">
        <f>IF(AI51="x",'3 - Projects'!$P54,0)+IF(AI52="x",'3 - Projects'!$P55)+IF(AI53="x",'3 - Projects'!$P56)+IF(AI54="x",'3 - Projects'!$P57)+IF(AI55="x",'3 - Projects'!$P58)</f>
        <v>0</v>
      </c>
      <c r="AJ216" s="88">
        <f>IF(AJ51="x",'3 - Projects'!$P54,0)+IF(AJ52="x",'3 - Projects'!$P55)+IF(AJ53="x",'3 - Projects'!$P56)+IF(AJ54="x",'3 - Projects'!$P57)+IF(AJ55="x",'3 - Projects'!$P58)</f>
        <v>0</v>
      </c>
      <c r="AK216" s="88">
        <f>IF(AK51="x",'3 - Projects'!$P54,0)+IF(AK52="x",'3 - Projects'!$P55)+IF(AK53="x",'3 - Projects'!$P56)+IF(AK54="x",'3 - Projects'!$P57)+IF(AK55="x",'3 - Projects'!$P58)</f>
        <v>0</v>
      </c>
      <c r="AL216" s="88">
        <f>IF(AL51="x",'3 - Projects'!$P54,0)+IF(AL52="x",'3 - Projects'!$P55)+IF(AL53="x",'3 - Projects'!$P56)+IF(AL54="x",'3 - Projects'!$P57)+IF(AL55="x",'3 - Projects'!$P58)</f>
        <v>0</v>
      </c>
      <c r="AM216" s="88">
        <f>IF(AM51="x",'3 - Projects'!$P54,0)+IF(AM52="x",'3 - Projects'!$P55)+IF(AM53="x",'3 - Projects'!$P56)+IF(AM54="x",'3 - Projects'!$P57)+IF(AM55="x",'3 - Projects'!$P58)</f>
        <v>0</v>
      </c>
      <c r="AN216" s="88">
        <f>IF(AN51="x",'3 - Projects'!$P54,0)+IF(AN52="x",'3 - Projects'!$P55)+IF(AN53="x",'3 - Projects'!$P56)+IF(AN54="x",'3 - Projects'!$P57)+IF(AN55="x",'3 - Projects'!$P58)</f>
        <v>0</v>
      </c>
      <c r="AO216" s="88">
        <f>IF(AO51="x",'3 - Projects'!$P54,0)+IF(AO52="x",'3 - Projects'!$P55)+IF(AO53="x",'3 - Projects'!$P56)+IF(AO54="x",'3 - Projects'!$P57)+IF(AO55="x",'3 - Projects'!$P58)</f>
        <v>0</v>
      </c>
      <c r="AP216" s="88">
        <f>IF(AP51="x",'3 - Projects'!$P54,0)+IF(AP52="x",'3 - Projects'!$P55)+IF(AP53="x",'3 - Projects'!$P56)+IF(AP54="x",'3 - Projects'!$P57)+IF(AP55="x",'3 - Projects'!$P58)</f>
        <v>0</v>
      </c>
      <c r="AQ216" s="88">
        <f>IF(AQ51="x",'3 - Projects'!$P54,0)+IF(AQ52="x",'3 - Projects'!$P55)+IF(AQ53="x",'3 - Projects'!$P56)+IF(AQ54="x",'3 - Projects'!$P57)+IF(AQ55="x",'3 - Projects'!$P58)</f>
        <v>0</v>
      </c>
      <c r="AR216" s="88">
        <f>IF(AR51="x",'3 - Projects'!$P54,0)+IF(AR52="x",'3 - Projects'!$P55)+IF(AR53="x",'3 - Projects'!$P56)+IF(AR54="x",'3 - Projects'!$P57)+IF(AR55="x",'3 - Projects'!$P58)</f>
        <v>0</v>
      </c>
      <c r="AS216" s="88">
        <f>IF(AS51="x",'3 - Projects'!$P54,0)+IF(AS52="x",'3 - Projects'!$P55)+IF(AS53="x",'3 - Projects'!$P56)+IF(AS54="x",'3 - Projects'!$P57)+IF(AS55="x",'3 - Projects'!$P58)</f>
        <v>0</v>
      </c>
      <c r="AT216" s="88">
        <f>IF(AT51="x",'3 - Projects'!$P54,0)+IF(AT52="x",'3 - Projects'!$P55)+IF(AT53="x",'3 - Projects'!$P56)+IF(AT54="x",'3 - Projects'!$P57)+IF(AT55="x",'3 - Projects'!$P58)</f>
        <v>0</v>
      </c>
      <c r="AU216" s="88">
        <f>IF(AU51="x",'3 - Projects'!$P54,0)+IF(AU52="x",'3 - Projects'!$P55)+IF(AU53="x",'3 - Projects'!$P56)+IF(AU54="x",'3 - Projects'!$P57)+IF(AU55="x",'3 - Projects'!$P58)</f>
        <v>0</v>
      </c>
      <c r="AV216" s="88">
        <f>IF(AV51="x",'3 - Projects'!$P54,0)+IF(AV52="x",'3 - Projects'!$P55)+IF(AV53="x",'3 - Projects'!$P56)+IF(AV54="x",'3 - Projects'!$P57)+IF(AV55="x",'3 - Projects'!$P58)</f>
        <v>0</v>
      </c>
      <c r="AW216" s="88">
        <f>IF(AW51="x",'3 - Projects'!$P54,0)+IF(AW52="x",'3 - Projects'!$P55)+IF(AW53="x",'3 - Projects'!$P56)+IF(AW54="x",'3 - Projects'!$P57)+IF(AW55="x",'3 - Projects'!$P58)</f>
        <v>0</v>
      </c>
      <c r="AX216" s="88">
        <f>IF(AX51="x",'3 - Projects'!$P54,0)+IF(AX52="x",'3 - Projects'!$P55)+IF(AX53="x",'3 - Projects'!$P56)+IF(AX54="x",'3 - Projects'!$P57)+IF(AX55="x",'3 - Projects'!$P58)</f>
        <v>0</v>
      </c>
      <c r="AY216" s="88">
        <f>IF(AY51="x",'3 - Projects'!$P54,0)+IF(AY52="x",'3 - Projects'!$P55)+IF(AY53="x",'3 - Projects'!$P56)+IF(AY54="x",'3 - Projects'!$P57)+IF(AY55="x",'3 - Projects'!$P58)</f>
        <v>0</v>
      </c>
      <c r="AZ216" s="88">
        <f>IF(AZ51="x",'3 - Projects'!$P54,0)+IF(AZ52="x",'3 - Projects'!$P55)+IF(AZ53="x",'3 - Projects'!$P56)+IF(AZ54="x",'3 - Projects'!$P57)+IF(AZ55="x",'3 - Projects'!$P58)</f>
        <v>0</v>
      </c>
      <c r="BA216" s="88">
        <f>IF(BA51="x",'3 - Projects'!$P54,0)+IF(BA52="x",'3 - Projects'!$P55)+IF(BA53="x",'3 - Projects'!$P56)+IF(BA54="x",'3 - Projects'!$P57)+IF(BA55="x",'3 - Projects'!$P58)</f>
        <v>0</v>
      </c>
      <c r="BB216" s="88">
        <f>IF(BB51="x",'3 - Projects'!$P54,0)+IF(BB52="x",'3 - Projects'!$P55)+IF(BB53="x",'3 - Projects'!$P56)+IF(BB54="x",'3 - Projects'!$P57)+IF(BB55="x",'3 - Projects'!$P58)</f>
        <v>0</v>
      </c>
      <c r="BC216" s="88">
        <f>IF(BC51="x",'3 - Projects'!$P54,0)+IF(BC52="x",'3 - Projects'!$P55)+IF(BC53="x",'3 - Projects'!$P56)+IF(BC54="x",'3 - Projects'!$P57)+IF(BC55="x",'3 - Projects'!$P58)</f>
        <v>0</v>
      </c>
      <c r="BD216" s="88">
        <f>IF(BD51="x",'3 - Projects'!$P54,0)+IF(BD52="x",'3 - Projects'!$P55)+IF(BD53="x",'3 - Projects'!$P56)+IF(BD54="x",'3 - Projects'!$P57)+IF(BD55="x",'3 - Projects'!$P58)</f>
        <v>0</v>
      </c>
      <c r="BE216" s="88">
        <f>IF(BE51="x",'3 - Projects'!$P54,0)+IF(BE52="x",'3 - Projects'!$P55)+IF(BE53="x",'3 - Projects'!$P56)+IF(BE54="x",'3 - Projects'!$P57)+IF(BE55="x",'3 - Projects'!$P58)</f>
        <v>0</v>
      </c>
      <c r="BF216" s="88">
        <f>IF(BF51="x",'3 - Projects'!$P54,0)+IF(BF52="x",'3 - Projects'!$P55)+IF(BF53="x",'3 - Projects'!$P56)+IF(BF54="x",'3 - Projects'!$P57)+IF(BF55="x",'3 - Projects'!$P58)</f>
        <v>0</v>
      </c>
      <c r="BG216" s="88">
        <f>IF(BG51="x",'3 - Projects'!$P54,0)+IF(BG52="x",'3 - Projects'!$P55)+IF(BG53="x",'3 - Projects'!$P56)+IF(BG54="x",'3 - Projects'!$P57)+IF(BG55="x",'3 - Projects'!$P58)</f>
        <v>0</v>
      </c>
      <c r="BH216" s="89">
        <f>IF(BH51="x",'3 - Projects'!$P54,0)+IF(BH52="x",'3 - Projects'!$P55)+IF(BH53="x",'3 - Projects'!$P56)+IF(BH54="x",'3 - Projects'!$P57)+IF(BH55="x",'3 - Projects'!$P58)</f>
        <v>0</v>
      </c>
    </row>
    <row r="217" spans="1:60">
      <c r="A217" s="93" t="s">
        <v>17</v>
      </c>
      <c r="B217" s="82" t="str">
        <f>IF(Resource1_Name&lt;&gt;"",Resource1_Name&amp;"(s)","")</f>
        <v/>
      </c>
      <c r="C217" s="85"/>
      <c r="D217" s="85"/>
      <c r="E217" s="85"/>
      <c r="F217" s="85"/>
      <c r="G217" s="85"/>
      <c r="H217" s="85"/>
      <c r="I217" s="84">
        <f>IF(I56="x",'3 - Projects'!$G64,0)+IF(I57="x",'3 - Projects'!$G65)+IF(I58="x",'3 - Projects'!$G66)+IF(I59="x",'3 - Projects'!$G67)+IF(I60="x",'3 - Projects'!$G68)</f>
        <v>0</v>
      </c>
      <c r="J217" s="85">
        <f>IF(J56="x",'3 - Projects'!$G64,0)+IF(J57="x",'3 - Projects'!$G65)+IF(J58="x",'3 - Projects'!$G66)+IF(J59="x",'3 - Projects'!$G67)+IF(J60="x",'3 - Projects'!$G68)</f>
        <v>0</v>
      </c>
      <c r="K217" s="85">
        <f>IF(K56="x",'3 - Projects'!$G64,0)+IF(K57="x",'3 - Projects'!$G65)+IF(K58="x",'3 - Projects'!$G66)+IF(K59="x",'3 - Projects'!$G67)+IF(K60="x",'3 - Projects'!$G68)</f>
        <v>0</v>
      </c>
      <c r="L217" s="85">
        <f>IF(L56="x",'3 - Projects'!$G64,0)+IF(L57="x",'3 - Projects'!$G65)+IF(L58="x",'3 - Projects'!$G66)+IF(L59="x",'3 - Projects'!$G67)+IF(L60="x",'3 - Projects'!$G68)</f>
        <v>0</v>
      </c>
      <c r="M217" s="85">
        <f>IF(M56="x",'3 - Projects'!$G64,0)+IF(M57="x",'3 - Projects'!$G65)+IF(M58="x",'3 - Projects'!$G66)+IF(M59="x",'3 - Projects'!$G67)+IF(M60="x",'3 - Projects'!$G68)</f>
        <v>0</v>
      </c>
      <c r="N217" s="85">
        <f>IF(N56="x",'3 - Projects'!$G64,0)+IF(N57="x",'3 - Projects'!$G65)+IF(N58="x",'3 - Projects'!$G66)+IF(N59="x",'3 - Projects'!$G67)+IF(N60="x",'3 - Projects'!$G68)</f>
        <v>0</v>
      </c>
      <c r="O217" s="85">
        <f>IF(O56="x",'3 - Projects'!$G64,0)+IF(O57="x",'3 - Projects'!$G65)+IF(O58="x",'3 - Projects'!$G66)+IF(O59="x",'3 - Projects'!$G67)+IF(O60="x",'3 - Projects'!$G68)</f>
        <v>0</v>
      </c>
      <c r="P217" s="85">
        <f>IF(P56="x",'3 - Projects'!$G64,0)+IF(P57="x",'3 - Projects'!$G65)+IF(P58="x",'3 - Projects'!$G66)+IF(P59="x",'3 - Projects'!$G67)+IF(P60="x",'3 - Projects'!$G68)</f>
        <v>0</v>
      </c>
      <c r="Q217" s="85">
        <f>IF(Q56="x",'3 - Projects'!$G64,0)+IF(Q57="x",'3 - Projects'!$G65)+IF(Q58="x",'3 - Projects'!$G66)+IF(Q59="x",'3 - Projects'!$G67)+IF(Q60="x",'3 - Projects'!$G68)</f>
        <v>0</v>
      </c>
      <c r="R217" s="85">
        <f>IF(R56="x",'3 - Projects'!$G64,0)+IF(R57="x",'3 - Projects'!$G65)+IF(R58="x",'3 - Projects'!$G66)+IF(R59="x",'3 - Projects'!$G67)+IF(R60="x",'3 - Projects'!$G68)</f>
        <v>0</v>
      </c>
      <c r="S217" s="85">
        <f>IF(S56="x",'3 - Projects'!$G64,0)+IF(S57="x",'3 - Projects'!$G65)+IF(S58="x",'3 - Projects'!$G66)+IF(S59="x",'3 - Projects'!$G67)+IF(S60="x",'3 - Projects'!$G68)</f>
        <v>0</v>
      </c>
      <c r="T217" s="85">
        <f>IF(T56="x",'3 - Projects'!$G64,0)+IF(T57="x",'3 - Projects'!$G65)+IF(T58="x",'3 - Projects'!$G66)+IF(T59="x",'3 - Projects'!$G67)+IF(T60="x",'3 - Projects'!$G68)</f>
        <v>0</v>
      </c>
      <c r="U217" s="85">
        <f>IF(U56="x",'3 - Projects'!$G64,0)+IF(U57="x",'3 - Projects'!$G65)+IF(U58="x",'3 - Projects'!$G66)+IF(U59="x",'3 - Projects'!$G67)+IF(U60="x",'3 - Projects'!$G68)</f>
        <v>0</v>
      </c>
      <c r="V217" s="85">
        <f>IF(V56="x",'3 - Projects'!$G64,0)+IF(V57="x",'3 - Projects'!$G65)+IF(V58="x",'3 - Projects'!$G66)+IF(V59="x",'3 - Projects'!$G67)+IF(V60="x",'3 - Projects'!$G68)</f>
        <v>0</v>
      </c>
      <c r="W217" s="85">
        <f>IF(W56="x",'3 - Projects'!$G64,0)+IF(W57="x",'3 - Projects'!$G65)+IF(W58="x",'3 - Projects'!$G66)+IF(W59="x",'3 - Projects'!$G67)+IF(W60="x",'3 - Projects'!$G68)</f>
        <v>0</v>
      </c>
      <c r="X217" s="85">
        <f>IF(X56="x",'3 - Projects'!$G64,0)+IF(X57="x",'3 - Projects'!$G65)+IF(X58="x",'3 - Projects'!$G66)+IF(X59="x",'3 - Projects'!$G67)+IF(X60="x",'3 - Projects'!$G68)</f>
        <v>0</v>
      </c>
      <c r="Y217" s="85">
        <f>IF(Y56="x",'3 - Projects'!$G64,0)+IF(Y57="x",'3 - Projects'!$G65)+IF(Y58="x",'3 - Projects'!$G66)+IF(Y59="x",'3 - Projects'!$G67)+IF(Y60="x",'3 - Projects'!$G68)</f>
        <v>0</v>
      </c>
      <c r="Z217" s="85">
        <f>IF(Z56="x",'3 - Projects'!$G64,0)+IF(Z57="x",'3 - Projects'!$G65)+IF(Z58="x",'3 - Projects'!$G66)+IF(Z59="x",'3 - Projects'!$G67)+IF(Z60="x",'3 - Projects'!$G68)</f>
        <v>0</v>
      </c>
      <c r="AA217" s="85">
        <f>IF(AA56="x",'3 - Projects'!$G64,0)+IF(AA57="x",'3 - Projects'!$G65)+IF(AA58="x",'3 - Projects'!$G66)+IF(AA59="x",'3 - Projects'!$G67)+IF(AA60="x",'3 - Projects'!$G68)</f>
        <v>0</v>
      </c>
      <c r="AB217" s="85">
        <f>IF(AB56="x",'3 - Projects'!$G64,0)+IF(AB57="x",'3 - Projects'!$G65)+IF(AB58="x",'3 - Projects'!$G66)+IF(AB59="x",'3 - Projects'!$G67)+IF(AB60="x",'3 - Projects'!$G68)</f>
        <v>0</v>
      </c>
      <c r="AC217" s="85">
        <f>IF(AC56="x",'3 - Projects'!$G64,0)+IF(AC57="x",'3 - Projects'!$G65)+IF(AC58="x",'3 - Projects'!$G66)+IF(AC59="x",'3 - Projects'!$G67)+IF(AC60="x",'3 - Projects'!$G68)</f>
        <v>0</v>
      </c>
      <c r="AD217" s="85">
        <f>IF(AD56="x",'3 - Projects'!$G64,0)+IF(AD57="x",'3 - Projects'!$G65)+IF(AD58="x",'3 - Projects'!$G66)+IF(AD59="x",'3 - Projects'!$G67)+IF(AD60="x",'3 - Projects'!$G68)</f>
        <v>0</v>
      </c>
      <c r="AE217" s="85">
        <f>IF(AE56="x",'3 - Projects'!$G64,0)+IF(AE57="x",'3 - Projects'!$G65)+IF(AE58="x",'3 - Projects'!$G66)+IF(AE59="x",'3 - Projects'!$G67)+IF(AE60="x",'3 - Projects'!$G68)</f>
        <v>0</v>
      </c>
      <c r="AF217" s="85">
        <f>IF(AF56="x",'3 - Projects'!$G64,0)+IF(AF57="x",'3 - Projects'!$G65)+IF(AF58="x",'3 - Projects'!$G66)+IF(AF59="x",'3 - Projects'!$G67)+IF(AF60="x",'3 - Projects'!$G68)</f>
        <v>0</v>
      </c>
      <c r="AG217" s="85">
        <f>IF(AG56="x",'3 - Projects'!$G64,0)+IF(AG57="x",'3 - Projects'!$G65)+IF(AG58="x",'3 - Projects'!$G66)+IF(AG59="x",'3 - Projects'!$G67)+IF(AG60="x",'3 - Projects'!$G68)</f>
        <v>0</v>
      </c>
      <c r="AH217" s="85">
        <f>IF(AH56="x",'3 - Projects'!$G64,0)+IF(AH57="x",'3 - Projects'!$G65)+IF(AH58="x",'3 - Projects'!$G66)+IF(AH59="x",'3 - Projects'!$G67)+IF(AH60="x",'3 - Projects'!$G68)</f>
        <v>0</v>
      </c>
      <c r="AI217" s="85">
        <f>IF(AI56="x",'3 - Projects'!$G64,0)+IF(AI57="x",'3 - Projects'!$G65)+IF(AI58="x",'3 - Projects'!$G66)+IF(AI59="x",'3 - Projects'!$G67)+IF(AI60="x",'3 - Projects'!$G68)</f>
        <v>0</v>
      </c>
      <c r="AJ217" s="85">
        <f>IF(AJ56="x",'3 - Projects'!$G64,0)+IF(AJ57="x",'3 - Projects'!$G65)+IF(AJ58="x",'3 - Projects'!$G66)+IF(AJ59="x",'3 - Projects'!$G67)+IF(AJ60="x",'3 - Projects'!$G68)</f>
        <v>0</v>
      </c>
      <c r="AK217" s="85">
        <f>IF(AK56="x",'3 - Projects'!$G64,0)+IF(AK57="x",'3 - Projects'!$G65)+IF(AK58="x",'3 - Projects'!$G66)+IF(AK59="x",'3 - Projects'!$G67)+IF(AK60="x",'3 - Projects'!$G68)</f>
        <v>0</v>
      </c>
      <c r="AL217" s="85">
        <f>IF(AL56="x",'3 - Projects'!$G64,0)+IF(AL57="x",'3 - Projects'!$G65)+IF(AL58="x",'3 - Projects'!$G66)+IF(AL59="x",'3 - Projects'!$G67)+IF(AL60="x",'3 - Projects'!$G68)</f>
        <v>0</v>
      </c>
      <c r="AM217" s="85">
        <f>IF(AM56="x",'3 - Projects'!$G64,0)+IF(AM57="x",'3 - Projects'!$G65)+IF(AM58="x",'3 - Projects'!$G66)+IF(AM59="x",'3 - Projects'!$G67)+IF(AM60="x",'3 - Projects'!$G68)</f>
        <v>0</v>
      </c>
      <c r="AN217" s="85">
        <f>IF(AN56="x",'3 - Projects'!$G64,0)+IF(AN57="x",'3 - Projects'!$G65)+IF(AN58="x",'3 - Projects'!$G66)+IF(AN59="x",'3 - Projects'!$G67)+IF(AN60="x",'3 - Projects'!$G68)</f>
        <v>0</v>
      </c>
      <c r="AO217" s="85">
        <f>IF(AO56="x",'3 - Projects'!$G64,0)+IF(AO57="x",'3 - Projects'!$G65)+IF(AO58="x",'3 - Projects'!$G66)+IF(AO59="x",'3 - Projects'!$G67)+IF(AO60="x",'3 - Projects'!$G68)</f>
        <v>0</v>
      </c>
      <c r="AP217" s="85">
        <f>IF(AP56="x",'3 - Projects'!$G64,0)+IF(AP57="x",'3 - Projects'!$G65)+IF(AP58="x",'3 - Projects'!$G66)+IF(AP59="x",'3 - Projects'!$G67)+IF(AP60="x",'3 - Projects'!$G68)</f>
        <v>0</v>
      </c>
      <c r="AQ217" s="85">
        <f>IF(AQ56="x",'3 - Projects'!$G64,0)+IF(AQ57="x",'3 - Projects'!$G65)+IF(AQ58="x",'3 - Projects'!$G66)+IF(AQ59="x",'3 - Projects'!$G67)+IF(AQ60="x",'3 - Projects'!$G68)</f>
        <v>0</v>
      </c>
      <c r="AR217" s="85">
        <f>IF(AR56="x",'3 - Projects'!$G64,0)+IF(AR57="x",'3 - Projects'!$G65)+IF(AR58="x",'3 - Projects'!$G66)+IF(AR59="x",'3 - Projects'!$G67)+IF(AR60="x",'3 - Projects'!$G68)</f>
        <v>0</v>
      </c>
      <c r="AS217" s="85">
        <f>IF(AS56="x",'3 - Projects'!$G64,0)+IF(AS57="x",'3 - Projects'!$G65)+IF(AS58="x",'3 - Projects'!$G66)+IF(AS59="x",'3 - Projects'!$G67)+IF(AS60="x",'3 - Projects'!$G68)</f>
        <v>0</v>
      </c>
      <c r="AT217" s="85">
        <f>IF(AT56="x",'3 - Projects'!$G64,0)+IF(AT57="x",'3 - Projects'!$G65)+IF(AT58="x",'3 - Projects'!$G66)+IF(AT59="x",'3 - Projects'!$G67)+IF(AT60="x",'3 - Projects'!$G68)</f>
        <v>0</v>
      </c>
      <c r="AU217" s="85">
        <f>IF(AU56="x",'3 - Projects'!$G64,0)+IF(AU57="x",'3 - Projects'!$G65)+IF(AU58="x",'3 - Projects'!$G66)+IF(AU59="x",'3 - Projects'!$G67)+IF(AU60="x",'3 - Projects'!$G68)</f>
        <v>0</v>
      </c>
      <c r="AV217" s="85">
        <f>IF(AV56="x",'3 - Projects'!$G64,0)+IF(AV57="x",'3 - Projects'!$G65)+IF(AV58="x",'3 - Projects'!$G66)+IF(AV59="x",'3 - Projects'!$G67)+IF(AV60="x",'3 - Projects'!$G68)</f>
        <v>0</v>
      </c>
      <c r="AW217" s="85">
        <f>IF(AW56="x",'3 - Projects'!$G64,0)+IF(AW57="x",'3 - Projects'!$G65)+IF(AW58="x",'3 - Projects'!$G66)+IF(AW59="x",'3 - Projects'!$G67)+IF(AW60="x",'3 - Projects'!$G68)</f>
        <v>0</v>
      </c>
      <c r="AX217" s="85">
        <f>IF(AX56="x",'3 - Projects'!$G64,0)+IF(AX57="x",'3 - Projects'!$G65)+IF(AX58="x",'3 - Projects'!$G66)+IF(AX59="x",'3 - Projects'!$G67)+IF(AX60="x",'3 - Projects'!$G68)</f>
        <v>0</v>
      </c>
      <c r="AY217" s="85">
        <f>IF(AY56="x",'3 - Projects'!$G64,0)+IF(AY57="x",'3 - Projects'!$G65)+IF(AY58="x",'3 - Projects'!$G66)+IF(AY59="x",'3 - Projects'!$G67)+IF(AY60="x",'3 - Projects'!$G68)</f>
        <v>0</v>
      </c>
      <c r="AZ217" s="85">
        <f>IF(AZ56="x",'3 - Projects'!$G64,0)+IF(AZ57="x",'3 - Projects'!$G65)+IF(AZ58="x",'3 - Projects'!$G66)+IF(AZ59="x",'3 - Projects'!$G67)+IF(AZ60="x",'3 - Projects'!$G68)</f>
        <v>0</v>
      </c>
      <c r="BA217" s="85">
        <f>IF(BA56="x",'3 - Projects'!$G64,0)+IF(BA57="x",'3 - Projects'!$G65)+IF(BA58="x",'3 - Projects'!$G66)+IF(BA59="x",'3 - Projects'!$G67)+IF(BA60="x",'3 - Projects'!$G68)</f>
        <v>0</v>
      </c>
      <c r="BB217" s="85">
        <f>IF(BB56="x",'3 - Projects'!$G64,0)+IF(BB57="x",'3 - Projects'!$G65)+IF(BB58="x",'3 - Projects'!$G66)+IF(BB59="x",'3 - Projects'!$G67)+IF(BB60="x",'3 - Projects'!$G68)</f>
        <v>0</v>
      </c>
      <c r="BC217" s="85">
        <f>IF(BC56="x",'3 - Projects'!$G64,0)+IF(BC57="x",'3 - Projects'!$G65)+IF(BC58="x",'3 - Projects'!$G66)+IF(BC59="x",'3 - Projects'!$G67)+IF(BC60="x",'3 - Projects'!$G68)</f>
        <v>0</v>
      </c>
      <c r="BD217" s="85">
        <f>IF(BD56="x",'3 - Projects'!$G64,0)+IF(BD57="x",'3 - Projects'!$G65)+IF(BD58="x",'3 - Projects'!$G66)+IF(BD59="x",'3 - Projects'!$G67)+IF(BD60="x",'3 - Projects'!$G68)</f>
        <v>0</v>
      </c>
      <c r="BE217" s="85">
        <f>IF(BE56="x",'3 - Projects'!$G64,0)+IF(BE57="x",'3 - Projects'!$G65)+IF(BE58="x",'3 - Projects'!$G66)+IF(BE59="x",'3 - Projects'!$G67)+IF(BE60="x",'3 - Projects'!$G68)</f>
        <v>0</v>
      </c>
      <c r="BF217" s="85">
        <f>IF(BF56="x",'3 - Projects'!$G64,0)+IF(BF57="x",'3 - Projects'!$G65)+IF(BF58="x",'3 - Projects'!$G66)+IF(BF59="x",'3 - Projects'!$G67)+IF(BF60="x",'3 - Projects'!$G68)</f>
        <v>0</v>
      </c>
      <c r="BG217" s="85">
        <f>IF(BG56="x",'3 - Projects'!$G64,0)+IF(BG57="x",'3 - Projects'!$G65)+IF(BG58="x",'3 - Projects'!$G66)+IF(BG59="x",'3 - Projects'!$G67)+IF(BG60="x",'3 - Projects'!$G68)</f>
        <v>0</v>
      </c>
      <c r="BH217" s="86">
        <f>IF(BH56="x",'3 - Projects'!$G64,0)+IF(BH57="x",'3 - Projects'!$G65)+IF(BH58="x",'3 - Projects'!$G66)+IF(BH59="x",'3 - Projects'!$G67)+IF(BH60="x",'3 - Projects'!$G68)</f>
        <v>0</v>
      </c>
    </row>
    <row r="218" spans="1:60">
      <c r="A218" s="84"/>
      <c r="B218" s="85" t="str">
        <f>IF(Resource2_Name&lt;&gt;"",Resource2_Name&amp;"(s)","")</f>
        <v/>
      </c>
      <c r="C218" s="85"/>
      <c r="D218" s="85"/>
      <c r="E218" s="85"/>
      <c r="F218" s="85"/>
      <c r="G218" s="85"/>
      <c r="H218" s="85"/>
      <c r="I218" s="84">
        <f>IF(I56="x",'3 - Projects'!$H64,0)+IF(I57="x",'3 - Projects'!$H65)+IF(I58="x",'3 - Projects'!$H66)+IF(I59="x",'3 - Projects'!$H67)+IF(I60="x",'3 - Projects'!$H68)</f>
        <v>0</v>
      </c>
      <c r="J218" s="85">
        <f>IF(J56="x",'3 - Projects'!$H64,0)+IF(J57="x",'3 - Projects'!$H65)+IF(J58="x",'3 - Projects'!$H66)+IF(J59="x",'3 - Projects'!$H67)+IF(J60="x",'3 - Projects'!$H68)</f>
        <v>0</v>
      </c>
      <c r="K218" s="85">
        <f>IF(K56="x",'3 - Projects'!$H64,0)+IF(K57="x",'3 - Projects'!$H65)+IF(K58="x",'3 - Projects'!$H66)+IF(K59="x",'3 - Projects'!$H67)+IF(K60="x",'3 - Projects'!$H68)</f>
        <v>0</v>
      </c>
      <c r="L218" s="85">
        <f>IF(L56="x",'3 - Projects'!$H64,0)+IF(L57="x",'3 - Projects'!$H65)+IF(L58="x",'3 - Projects'!$H66)+IF(L59="x",'3 - Projects'!$H67)+IF(L60="x",'3 - Projects'!$H68)</f>
        <v>0</v>
      </c>
      <c r="M218" s="85">
        <f>IF(M56="x",'3 - Projects'!$H64,0)+IF(M57="x",'3 - Projects'!$H65)+IF(M58="x",'3 - Projects'!$H66)+IF(M59="x",'3 - Projects'!$H67)+IF(M60="x",'3 - Projects'!$H68)</f>
        <v>0</v>
      </c>
      <c r="N218" s="85">
        <f>IF(N56="x",'3 - Projects'!$H64,0)+IF(N57="x",'3 - Projects'!$H65)+IF(N58="x",'3 - Projects'!$H66)+IF(N59="x",'3 - Projects'!$H67)+IF(N60="x",'3 - Projects'!$H68)</f>
        <v>0</v>
      </c>
      <c r="O218" s="85">
        <f>IF(O56="x",'3 - Projects'!$H64,0)+IF(O57="x",'3 - Projects'!$H65)+IF(O58="x",'3 - Projects'!$H66)+IF(O59="x",'3 - Projects'!$H67)+IF(O60="x",'3 - Projects'!$H68)</f>
        <v>0</v>
      </c>
      <c r="P218" s="85">
        <f>IF(P56="x",'3 - Projects'!$H64,0)+IF(P57="x",'3 - Projects'!$H65)+IF(P58="x",'3 - Projects'!$H66)+IF(P59="x",'3 - Projects'!$H67)+IF(P60="x",'3 - Projects'!$H68)</f>
        <v>0</v>
      </c>
      <c r="Q218" s="85">
        <f>IF(Q56="x",'3 - Projects'!$H64,0)+IF(Q57="x",'3 - Projects'!$H65)+IF(Q58="x",'3 - Projects'!$H66)+IF(Q59="x",'3 - Projects'!$H67)+IF(Q60="x",'3 - Projects'!$H68)</f>
        <v>0</v>
      </c>
      <c r="R218" s="85">
        <f>IF(R56="x",'3 - Projects'!$H64,0)+IF(R57="x",'3 - Projects'!$H65)+IF(R58="x",'3 - Projects'!$H66)+IF(R59="x",'3 - Projects'!$H67)+IF(R60="x",'3 - Projects'!$H68)</f>
        <v>0</v>
      </c>
      <c r="S218" s="85">
        <f>IF(S56="x",'3 - Projects'!$H64,0)+IF(S57="x",'3 - Projects'!$H65)+IF(S58="x",'3 - Projects'!$H66)+IF(S59="x",'3 - Projects'!$H67)+IF(S60="x",'3 - Projects'!$H68)</f>
        <v>0</v>
      </c>
      <c r="T218" s="85">
        <f>IF(T56="x",'3 - Projects'!$H64,0)+IF(T57="x",'3 - Projects'!$H65)+IF(T58="x",'3 - Projects'!$H66)+IF(T59="x",'3 - Projects'!$H67)+IF(T60="x",'3 - Projects'!$H68)</f>
        <v>0</v>
      </c>
      <c r="U218" s="85">
        <f>IF(U56="x",'3 - Projects'!$H64,0)+IF(U57="x",'3 - Projects'!$H65)+IF(U58="x",'3 - Projects'!$H66)+IF(U59="x",'3 - Projects'!$H67)+IF(U60="x",'3 - Projects'!$H68)</f>
        <v>0</v>
      </c>
      <c r="V218" s="85">
        <f>IF(V56="x",'3 - Projects'!$H64,0)+IF(V57="x",'3 - Projects'!$H65)+IF(V58="x",'3 - Projects'!$H66)+IF(V59="x",'3 - Projects'!$H67)+IF(V60="x",'3 - Projects'!$H68)</f>
        <v>0</v>
      </c>
      <c r="W218" s="85">
        <f>IF(W56="x",'3 - Projects'!$H64,0)+IF(W57="x",'3 - Projects'!$H65)+IF(W58="x",'3 - Projects'!$H66)+IF(W59="x",'3 - Projects'!$H67)+IF(W60="x",'3 - Projects'!$H68)</f>
        <v>0</v>
      </c>
      <c r="X218" s="85">
        <f>IF(X56="x",'3 - Projects'!$H64,0)+IF(X57="x",'3 - Projects'!$H65)+IF(X58="x",'3 - Projects'!$H66)+IF(X59="x",'3 - Projects'!$H67)+IF(X60="x",'3 - Projects'!$H68)</f>
        <v>0</v>
      </c>
      <c r="Y218" s="85">
        <f>IF(Y56="x",'3 - Projects'!$H64,0)+IF(Y57="x",'3 - Projects'!$H65)+IF(Y58="x",'3 - Projects'!$H66)+IF(Y59="x",'3 - Projects'!$H67)+IF(Y60="x",'3 - Projects'!$H68)</f>
        <v>0</v>
      </c>
      <c r="Z218" s="85">
        <f>IF(Z56="x",'3 - Projects'!$H64,0)+IF(Z57="x",'3 - Projects'!$H65)+IF(Z58="x",'3 - Projects'!$H66)+IF(Z59="x",'3 - Projects'!$H67)+IF(Z60="x",'3 - Projects'!$H68)</f>
        <v>0</v>
      </c>
      <c r="AA218" s="85">
        <f>IF(AA56="x",'3 - Projects'!$H64,0)+IF(AA57="x",'3 - Projects'!$H65)+IF(AA58="x",'3 - Projects'!$H66)+IF(AA59="x",'3 - Projects'!$H67)+IF(AA60="x",'3 - Projects'!$H68)</f>
        <v>0</v>
      </c>
      <c r="AB218" s="85">
        <f>IF(AB56="x",'3 - Projects'!$H64,0)+IF(AB57="x",'3 - Projects'!$H65)+IF(AB58="x",'3 - Projects'!$H66)+IF(AB59="x",'3 - Projects'!$H67)+IF(AB60="x",'3 - Projects'!$H68)</f>
        <v>0</v>
      </c>
      <c r="AC218" s="85">
        <f>IF(AC56="x",'3 - Projects'!$H64,0)+IF(AC57="x",'3 - Projects'!$H65)+IF(AC58="x",'3 - Projects'!$H66)+IF(AC59="x",'3 - Projects'!$H67)+IF(AC60="x",'3 - Projects'!$H68)</f>
        <v>0</v>
      </c>
      <c r="AD218" s="85">
        <f>IF(AD56="x",'3 - Projects'!$H64,0)+IF(AD57="x",'3 - Projects'!$H65)+IF(AD58="x",'3 - Projects'!$H66)+IF(AD59="x",'3 - Projects'!$H67)+IF(AD60="x",'3 - Projects'!$H68)</f>
        <v>0</v>
      </c>
      <c r="AE218" s="85">
        <f>IF(AE56="x",'3 - Projects'!$H64,0)+IF(AE57="x",'3 - Projects'!$H65)+IF(AE58="x",'3 - Projects'!$H66)+IF(AE59="x",'3 - Projects'!$H67)+IF(AE60="x",'3 - Projects'!$H68)</f>
        <v>0</v>
      </c>
      <c r="AF218" s="85">
        <f>IF(AF56="x",'3 - Projects'!$H64,0)+IF(AF57="x",'3 - Projects'!$H65)+IF(AF58="x",'3 - Projects'!$H66)+IF(AF59="x",'3 - Projects'!$H67)+IF(AF60="x",'3 - Projects'!$H68)</f>
        <v>0</v>
      </c>
      <c r="AG218" s="85">
        <f>IF(AG56="x",'3 - Projects'!$H64,0)+IF(AG57="x",'3 - Projects'!$H65)+IF(AG58="x",'3 - Projects'!$H66)+IF(AG59="x",'3 - Projects'!$H67)+IF(AG60="x",'3 - Projects'!$H68)</f>
        <v>0</v>
      </c>
      <c r="AH218" s="85">
        <f>IF(AH56="x",'3 - Projects'!$H64,0)+IF(AH57="x",'3 - Projects'!$H65)+IF(AH58="x",'3 - Projects'!$H66)+IF(AH59="x",'3 - Projects'!$H67)+IF(AH60="x",'3 - Projects'!$H68)</f>
        <v>0</v>
      </c>
      <c r="AI218" s="85">
        <f>IF(AI56="x",'3 - Projects'!$H64,0)+IF(AI57="x",'3 - Projects'!$H65)+IF(AI58="x",'3 - Projects'!$H66)+IF(AI59="x",'3 - Projects'!$H67)+IF(AI60="x",'3 - Projects'!$H68)</f>
        <v>0</v>
      </c>
      <c r="AJ218" s="85">
        <f>IF(AJ56="x",'3 - Projects'!$H64,0)+IF(AJ57="x",'3 - Projects'!$H65)+IF(AJ58="x",'3 - Projects'!$H66)+IF(AJ59="x",'3 - Projects'!$H67)+IF(AJ60="x",'3 - Projects'!$H68)</f>
        <v>0</v>
      </c>
      <c r="AK218" s="85">
        <f>IF(AK56="x",'3 - Projects'!$H64,0)+IF(AK57="x",'3 - Projects'!$H65)+IF(AK58="x",'3 - Projects'!$H66)+IF(AK59="x",'3 - Projects'!$H67)+IF(AK60="x",'3 - Projects'!$H68)</f>
        <v>0</v>
      </c>
      <c r="AL218" s="85">
        <f>IF(AL56="x",'3 - Projects'!$H64,0)+IF(AL57="x",'3 - Projects'!$H65)+IF(AL58="x",'3 - Projects'!$H66)+IF(AL59="x",'3 - Projects'!$H67)+IF(AL60="x",'3 - Projects'!$H68)</f>
        <v>0</v>
      </c>
      <c r="AM218" s="85">
        <f>IF(AM56="x",'3 - Projects'!$H64,0)+IF(AM57="x",'3 - Projects'!$H65)+IF(AM58="x",'3 - Projects'!$H66)+IF(AM59="x",'3 - Projects'!$H67)+IF(AM60="x",'3 - Projects'!$H68)</f>
        <v>0</v>
      </c>
      <c r="AN218" s="85">
        <f>IF(AN56="x",'3 - Projects'!$H64,0)+IF(AN57="x",'3 - Projects'!$H65)+IF(AN58="x",'3 - Projects'!$H66)+IF(AN59="x",'3 - Projects'!$H67)+IF(AN60="x",'3 - Projects'!$H68)</f>
        <v>0</v>
      </c>
      <c r="AO218" s="85">
        <f>IF(AO56="x",'3 - Projects'!$H64,0)+IF(AO57="x",'3 - Projects'!$H65)+IF(AO58="x",'3 - Projects'!$H66)+IF(AO59="x",'3 - Projects'!$H67)+IF(AO60="x",'3 - Projects'!$H68)</f>
        <v>0</v>
      </c>
      <c r="AP218" s="85">
        <f>IF(AP56="x",'3 - Projects'!$H64,0)+IF(AP57="x",'3 - Projects'!$H65)+IF(AP58="x",'3 - Projects'!$H66)+IF(AP59="x",'3 - Projects'!$H67)+IF(AP60="x",'3 - Projects'!$H68)</f>
        <v>0</v>
      </c>
      <c r="AQ218" s="85">
        <f>IF(AQ56="x",'3 - Projects'!$H64,0)+IF(AQ57="x",'3 - Projects'!$H65)+IF(AQ58="x",'3 - Projects'!$H66)+IF(AQ59="x",'3 - Projects'!$H67)+IF(AQ60="x",'3 - Projects'!$H68)</f>
        <v>0</v>
      </c>
      <c r="AR218" s="85">
        <f>IF(AR56="x",'3 - Projects'!$H64,0)+IF(AR57="x",'3 - Projects'!$H65)+IF(AR58="x",'3 - Projects'!$H66)+IF(AR59="x",'3 - Projects'!$H67)+IF(AR60="x",'3 - Projects'!$H68)</f>
        <v>0</v>
      </c>
      <c r="AS218" s="85">
        <f>IF(AS56="x",'3 - Projects'!$H64,0)+IF(AS57="x",'3 - Projects'!$H65)+IF(AS58="x",'3 - Projects'!$H66)+IF(AS59="x",'3 - Projects'!$H67)+IF(AS60="x",'3 - Projects'!$H68)</f>
        <v>0</v>
      </c>
      <c r="AT218" s="85">
        <f>IF(AT56="x",'3 - Projects'!$H64,0)+IF(AT57="x",'3 - Projects'!$H65)+IF(AT58="x",'3 - Projects'!$H66)+IF(AT59="x",'3 - Projects'!$H67)+IF(AT60="x",'3 - Projects'!$H68)</f>
        <v>0</v>
      </c>
      <c r="AU218" s="85">
        <f>IF(AU56="x",'3 - Projects'!$H64,0)+IF(AU57="x",'3 - Projects'!$H65)+IF(AU58="x",'3 - Projects'!$H66)+IF(AU59="x",'3 - Projects'!$H67)+IF(AU60="x",'3 - Projects'!$H68)</f>
        <v>0</v>
      </c>
      <c r="AV218" s="85">
        <f>IF(AV56="x",'3 - Projects'!$H64,0)+IF(AV57="x",'3 - Projects'!$H65)+IF(AV58="x",'3 - Projects'!$H66)+IF(AV59="x",'3 - Projects'!$H67)+IF(AV60="x",'3 - Projects'!$H68)</f>
        <v>0</v>
      </c>
      <c r="AW218" s="85">
        <f>IF(AW56="x",'3 - Projects'!$H64,0)+IF(AW57="x",'3 - Projects'!$H65)+IF(AW58="x",'3 - Projects'!$H66)+IF(AW59="x",'3 - Projects'!$H67)+IF(AW60="x",'3 - Projects'!$H68)</f>
        <v>0</v>
      </c>
      <c r="AX218" s="85">
        <f>IF(AX56="x",'3 - Projects'!$H64,0)+IF(AX57="x",'3 - Projects'!$H65)+IF(AX58="x",'3 - Projects'!$H66)+IF(AX59="x",'3 - Projects'!$H67)+IF(AX60="x",'3 - Projects'!$H68)</f>
        <v>0</v>
      </c>
      <c r="AY218" s="85">
        <f>IF(AY56="x",'3 - Projects'!$H64,0)+IF(AY57="x",'3 - Projects'!$H65)+IF(AY58="x",'3 - Projects'!$H66)+IF(AY59="x",'3 - Projects'!$H67)+IF(AY60="x",'3 - Projects'!$H68)</f>
        <v>0</v>
      </c>
      <c r="AZ218" s="85">
        <f>IF(AZ56="x",'3 - Projects'!$H64,0)+IF(AZ57="x",'3 - Projects'!$H65)+IF(AZ58="x",'3 - Projects'!$H66)+IF(AZ59="x",'3 - Projects'!$H67)+IF(AZ60="x",'3 - Projects'!$H68)</f>
        <v>0</v>
      </c>
      <c r="BA218" s="85">
        <f>IF(BA56="x",'3 - Projects'!$H64,0)+IF(BA57="x",'3 - Projects'!$H65)+IF(BA58="x",'3 - Projects'!$H66)+IF(BA59="x",'3 - Projects'!$H67)+IF(BA60="x",'3 - Projects'!$H68)</f>
        <v>0</v>
      </c>
      <c r="BB218" s="85">
        <f>IF(BB56="x",'3 - Projects'!$H64,0)+IF(BB57="x",'3 - Projects'!$H65)+IF(BB58="x",'3 - Projects'!$H66)+IF(BB59="x",'3 - Projects'!$H67)+IF(BB60="x",'3 - Projects'!$H68)</f>
        <v>0</v>
      </c>
      <c r="BC218" s="85">
        <f>IF(BC56="x",'3 - Projects'!$H64,0)+IF(BC57="x",'3 - Projects'!$H65)+IF(BC58="x",'3 - Projects'!$H66)+IF(BC59="x",'3 - Projects'!$H67)+IF(BC60="x",'3 - Projects'!$H68)</f>
        <v>0</v>
      </c>
      <c r="BD218" s="85">
        <f>IF(BD56="x",'3 - Projects'!$H64,0)+IF(BD57="x",'3 - Projects'!$H65)+IF(BD58="x",'3 - Projects'!$H66)+IF(BD59="x",'3 - Projects'!$H67)+IF(BD60="x",'3 - Projects'!$H68)</f>
        <v>0</v>
      </c>
      <c r="BE218" s="85">
        <f>IF(BE56="x",'3 - Projects'!$H64,0)+IF(BE57="x",'3 - Projects'!$H65)+IF(BE58="x",'3 - Projects'!$H66)+IF(BE59="x",'3 - Projects'!$H67)+IF(BE60="x",'3 - Projects'!$H68)</f>
        <v>0</v>
      </c>
      <c r="BF218" s="85">
        <f>IF(BF56="x",'3 - Projects'!$H64,0)+IF(BF57="x",'3 - Projects'!$H65)+IF(BF58="x",'3 - Projects'!$H66)+IF(BF59="x",'3 - Projects'!$H67)+IF(BF60="x",'3 - Projects'!$H68)</f>
        <v>0</v>
      </c>
      <c r="BG218" s="85">
        <f>IF(BG56="x",'3 - Projects'!$H64,0)+IF(BG57="x",'3 - Projects'!$H65)+IF(BG58="x",'3 - Projects'!$H66)+IF(BG59="x",'3 - Projects'!$H67)+IF(BG60="x",'3 - Projects'!$H68)</f>
        <v>0</v>
      </c>
      <c r="BH218" s="86">
        <f>IF(BH56="x",'3 - Projects'!$H64,0)+IF(BH57="x",'3 - Projects'!$H65)+IF(BH58="x",'3 - Projects'!$H66)+IF(BH59="x",'3 - Projects'!$H67)+IF(BH60="x",'3 - Projects'!$H68)</f>
        <v>0</v>
      </c>
    </row>
    <row r="219" spans="1:60">
      <c r="A219" s="84"/>
      <c r="B219" s="85" t="str">
        <f>IF(Resource3_Name&lt;&gt;"",Resource3_Name&amp;"(s)","")</f>
        <v/>
      </c>
      <c r="C219" s="85"/>
      <c r="D219" s="85"/>
      <c r="E219" s="85"/>
      <c r="F219" s="85"/>
      <c r="G219" s="85"/>
      <c r="H219" s="85"/>
      <c r="I219" s="84">
        <f>IF(I56="x",'3 - Projects'!$I64,0)+IF(I57="x",'3 - Projects'!$I65)+IF(I58="x",'3 - Projects'!$I66)+IF(I59="x",'3 - Projects'!$I67)+IF(I60="x",'3 - Projects'!$I68)</f>
        <v>0</v>
      </c>
      <c r="J219" s="85">
        <f>IF(J56="x",'3 - Projects'!$I64,0)+IF(J57="x",'3 - Projects'!$I65)+IF(J58="x",'3 - Projects'!$I66)+IF(J59="x",'3 - Projects'!$I67)+IF(J60="x",'3 - Projects'!$I68)</f>
        <v>0</v>
      </c>
      <c r="K219" s="85">
        <f>IF(K56="x",'3 - Projects'!$I64,0)+IF(K57="x",'3 - Projects'!$I65)+IF(K58="x",'3 - Projects'!$I66)+IF(K59="x",'3 - Projects'!$I67)+IF(K60="x",'3 - Projects'!$I68)</f>
        <v>0</v>
      </c>
      <c r="L219" s="85">
        <f>IF(L56="x",'3 - Projects'!$I64,0)+IF(L57="x",'3 - Projects'!$I65)+IF(L58="x",'3 - Projects'!$I66)+IF(L59="x",'3 - Projects'!$I67)+IF(L60="x",'3 - Projects'!$I68)</f>
        <v>0</v>
      </c>
      <c r="M219" s="85">
        <f>IF(M56="x",'3 - Projects'!$I64,0)+IF(M57="x",'3 - Projects'!$I65)+IF(M58="x",'3 - Projects'!$I66)+IF(M59="x",'3 - Projects'!$I67)+IF(M60="x",'3 - Projects'!$I68)</f>
        <v>0</v>
      </c>
      <c r="N219" s="85">
        <f>IF(N56="x",'3 - Projects'!$I64,0)+IF(N57="x",'3 - Projects'!$I65)+IF(N58="x",'3 - Projects'!$I66)+IF(N59="x",'3 - Projects'!$I67)+IF(N60="x",'3 - Projects'!$I68)</f>
        <v>0</v>
      </c>
      <c r="O219" s="85">
        <f>IF(O56="x",'3 - Projects'!$I64,0)+IF(O57="x",'3 - Projects'!$I65)+IF(O58="x",'3 - Projects'!$I66)+IF(O59="x",'3 - Projects'!$I67)+IF(O60="x",'3 - Projects'!$I68)</f>
        <v>0</v>
      </c>
      <c r="P219" s="85">
        <f>IF(P56="x",'3 - Projects'!$I64,0)+IF(P57="x",'3 - Projects'!$I65)+IF(P58="x",'3 - Projects'!$I66)+IF(P59="x",'3 - Projects'!$I67)+IF(P60="x",'3 - Projects'!$I68)</f>
        <v>0</v>
      </c>
      <c r="Q219" s="85">
        <f>IF(Q56="x",'3 - Projects'!$I64,0)+IF(Q57="x",'3 - Projects'!$I65)+IF(Q58="x",'3 - Projects'!$I66)+IF(Q59="x",'3 - Projects'!$I67)+IF(Q60="x",'3 - Projects'!$I68)</f>
        <v>0</v>
      </c>
      <c r="R219" s="85">
        <f>IF(R56="x",'3 - Projects'!$I64,0)+IF(R57="x",'3 - Projects'!$I65)+IF(R58="x",'3 - Projects'!$I66)+IF(R59="x",'3 - Projects'!$I67)+IF(R60="x",'3 - Projects'!$I68)</f>
        <v>0</v>
      </c>
      <c r="S219" s="85">
        <f>IF(S56="x",'3 - Projects'!$I64,0)+IF(S57="x",'3 - Projects'!$I65)+IF(S58="x",'3 - Projects'!$I66)+IF(S59="x",'3 - Projects'!$I67)+IF(S60="x",'3 - Projects'!$I68)</f>
        <v>0</v>
      </c>
      <c r="T219" s="85">
        <f>IF(T56="x",'3 - Projects'!$I64,0)+IF(T57="x",'3 - Projects'!$I65)+IF(T58="x",'3 - Projects'!$I66)+IF(T59="x",'3 - Projects'!$I67)+IF(T60="x",'3 - Projects'!$I68)</f>
        <v>0</v>
      </c>
      <c r="U219" s="85">
        <f>IF(U56="x",'3 - Projects'!$I64,0)+IF(U57="x",'3 - Projects'!$I65)+IF(U58="x",'3 - Projects'!$I66)+IF(U59="x",'3 - Projects'!$I67)+IF(U60="x",'3 - Projects'!$I68)</f>
        <v>0</v>
      </c>
      <c r="V219" s="85">
        <f>IF(V56="x",'3 - Projects'!$I64,0)+IF(V57="x",'3 - Projects'!$I65)+IF(V58="x",'3 - Projects'!$I66)+IF(V59="x",'3 - Projects'!$I67)+IF(V60="x",'3 - Projects'!$I68)</f>
        <v>0</v>
      </c>
      <c r="W219" s="85">
        <f>IF(W56="x",'3 - Projects'!$I64,0)+IF(W57="x",'3 - Projects'!$I65)+IF(W58="x",'3 - Projects'!$I66)+IF(W59="x",'3 - Projects'!$I67)+IF(W60="x",'3 - Projects'!$I68)</f>
        <v>0</v>
      </c>
      <c r="X219" s="85">
        <f>IF(X56="x",'3 - Projects'!$I64,0)+IF(X57="x",'3 - Projects'!$I65)+IF(X58="x",'3 - Projects'!$I66)+IF(X59="x",'3 - Projects'!$I67)+IF(X60="x",'3 - Projects'!$I68)</f>
        <v>0</v>
      </c>
      <c r="Y219" s="85">
        <f>IF(Y56="x",'3 - Projects'!$I64,0)+IF(Y57="x",'3 - Projects'!$I65)+IF(Y58="x",'3 - Projects'!$I66)+IF(Y59="x",'3 - Projects'!$I67)+IF(Y60="x",'3 - Projects'!$I68)</f>
        <v>0</v>
      </c>
      <c r="Z219" s="85">
        <f>IF(Z56="x",'3 - Projects'!$I64,0)+IF(Z57="x",'3 - Projects'!$I65)+IF(Z58="x",'3 - Projects'!$I66)+IF(Z59="x",'3 - Projects'!$I67)+IF(Z60="x",'3 - Projects'!$I68)</f>
        <v>0</v>
      </c>
      <c r="AA219" s="85">
        <f>IF(AA56="x",'3 - Projects'!$I64,0)+IF(AA57="x",'3 - Projects'!$I65)+IF(AA58="x",'3 - Projects'!$I66)+IF(AA59="x",'3 - Projects'!$I67)+IF(AA60="x",'3 - Projects'!$I68)</f>
        <v>0</v>
      </c>
      <c r="AB219" s="85">
        <f>IF(AB56="x",'3 - Projects'!$I64,0)+IF(AB57="x",'3 - Projects'!$I65)+IF(AB58="x",'3 - Projects'!$I66)+IF(AB59="x",'3 - Projects'!$I67)+IF(AB60="x",'3 - Projects'!$I68)</f>
        <v>0</v>
      </c>
      <c r="AC219" s="85">
        <f>IF(AC56="x",'3 - Projects'!$I64,0)+IF(AC57="x",'3 - Projects'!$I65)+IF(AC58="x",'3 - Projects'!$I66)+IF(AC59="x",'3 - Projects'!$I67)+IF(AC60="x",'3 - Projects'!$I68)</f>
        <v>0</v>
      </c>
      <c r="AD219" s="85">
        <f>IF(AD56="x",'3 - Projects'!$I64,0)+IF(AD57="x",'3 - Projects'!$I65)+IF(AD58="x",'3 - Projects'!$I66)+IF(AD59="x",'3 - Projects'!$I67)+IF(AD60="x",'3 - Projects'!$I68)</f>
        <v>0</v>
      </c>
      <c r="AE219" s="85">
        <f>IF(AE56="x",'3 - Projects'!$I64,0)+IF(AE57="x",'3 - Projects'!$I65)+IF(AE58="x",'3 - Projects'!$I66)+IF(AE59="x",'3 - Projects'!$I67)+IF(AE60="x",'3 - Projects'!$I68)</f>
        <v>0</v>
      </c>
      <c r="AF219" s="85">
        <f>IF(AF56="x",'3 - Projects'!$I64,0)+IF(AF57="x",'3 - Projects'!$I65)+IF(AF58="x",'3 - Projects'!$I66)+IF(AF59="x",'3 - Projects'!$I67)+IF(AF60="x",'3 - Projects'!$I68)</f>
        <v>0</v>
      </c>
      <c r="AG219" s="85">
        <f>IF(AG56="x",'3 - Projects'!$I64,0)+IF(AG57="x",'3 - Projects'!$I65)+IF(AG58="x",'3 - Projects'!$I66)+IF(AG59="x",'3 - Projects'!$I67)+IF(AG60="x",'3 - Projects'!$I68)</f>
        <v>0</v>
      </c>
      <c r="AH219" s="85">
        <f>IF(AH56="x",'3 - Projects'!$I64,0)+IF(AH57="x",'3 - Projects'!$I65)+IF(AH58="x",'3 - Projects'!$I66)+IF(AH59="x",'3 - Projects'!$I67)+IF(AH60="x",'3 - Projects'!$I68)</f>
        <v>0</v>
      </c>
      <c r="AI219" s="85">
        <f>IF(AI56="x",'3 - Projects'!$I64,0)+IF(AI57="x",'3 - Projects'!$I65)+IF(AI58="x",'3 - Projects'!$I66)+IF(AI59="x",'3 - Projects'!$I67)+IF(AI60="x",'3 - Projects'!$I68)</f>
        <v>0</v>
      </c>
      <c r="AJ219" s="85">
        <f>IF(AJ56="x",'3 - Projects'!$I64,0)+IF(AJ57="x",'3 - Projects'!$I65)+IF(AJ58="x",'3 - Projects'!$I66)+IF(AJ59="x",'3 - Projects'!$I67)+IF(AJ60="x",'3 - Projects'!$I68)</f>
        <v>0</v>
      </c>
      <c r="AK219" s="85">
        <f>IF(AK56="x",'3 - Projects'!$I64,0)+IF(AK57="x",'3 - Projects'!$I65)+IF(AK58="x",'3 - Projects'!$I66)+IF(AK59="x",'3 - Projects'!$I67)+IF(AK60="x",'3 - Projects'!$I68)</f>
        <v>0</v>
      </c>
      <c r="AL219" s="85">
        <f>IF(AL56="x",'3 - Projects'!$I64,0)+IF(AL57="x",'3 - Projects'!$I65)+IF(AL58="x",'3 - Projects'!$I66)+IF(AL59="x",'3 - Projects'!$I67)+IF(AL60="x",'3 - Projects'!$I68)</f>
        <v>0</v>
      </c>
      <c r="AM219" s="85">
        <f>IF(AM56="x",'3 - Projects'!$I64,0)+IF(AM57="x",'3 - Projects'!$I65)+IF(AM58="x",'3 - Projects'!$I66)+IF(AM59="x",'3 - Projects'!$I67)+IF(AM60="x",'3 - Projects'!$I68)</f>
        <v>0</v>
      </c>
      <c r="AN219" s="85">
        <f>IF(AN56="x",'3 - Projects'!$I64,0)+IF(AN57="x",'3 - Projects'!$I65)+IF(AN58="x",'3 - Projects'!$I66)+IF(AN59="x",'3 - Projects'!$I67)+IF(AN60="x",'3 - Projects'!$I68)</f>
        <v>0</v>
      </c>
      <c r="AO219" s="85">
        <f>IF(AO56="x",'3 - Projects'!$I64,0)+IF(AO57="x",'3 - Projects'!$I65)+IF(AO58="x",'3 - Projects'!$I66)+IF(AO59="x",'3 - Projects'!$I67)+IF(AO60="x",'3 - Projects'!$I68)</f>
        <v>0</v>
      </c>
      <c r="AP219" s="85">
        <f>IF(AP56="x",'3 - Projects'!$I64,0)+IF(AP57="x",'3 - Projects'!$I65)+IF(AP58="x",'3 - Projects'!$I66)+IF(AP59="x",'3 - Projects'!$I67)+IF(AP60="x",'3 - Projects'!$I68)</f>
        <v>0</v>
      </c>
      <c r="AQ219" s="85">
        <f>IF(AQ56="x",'3 - Projects'!$I64,0)+IF(AQ57="x",'3 - Projects'!$I65)+IF(AQ58="x",'3 - Projects'!$I66)+IF(AQ59="x",'3 - Projects'!$I67)+IF(AQ60="x",'3 - Projects'!$I68)</f>
        <v>0</v>
      </c>
      <c r="AR219" s="85">
        <f>IF(AR56="x",'3 - Projects'!$I64,0)+IF(AR57="x",'3 - Projects'!$I65)+IF(AR58="x",'3 - Projects'!$I66)+IF(AR59="x",'3 - Projects'!$I67)+IF(AR60="x",'3 - Projects'!$I68)</f>
        <v>0</v>
      </c>
      <c r="AS219" s="85">
        <f>IF(AS56="x",'3 - Projects'!$I64,0)+IF(AS57="x",'3 - Projects'!$I65)+IF(AS58="x",'3 - Projects'!$I66)+IF(AS59="x",'3 - Projects'!$I67)+IF(AS60="x",'3 - Projects'!$I68)</f>
        <v>0</v>
      </c>
      <c r="AT219" s="85">
        <f>IF(AT56="x",'3 - Projects'!$I64,0)+IF(AT57="x",'3 - Projects'!$I65)+IF(AT58="x",'3 - Projects'!$I66)+IF(AT59="x",'3 - Projects'!$I67)+IF(AT60="x",'3 - Projects'!$I68)</f>
        <v>0</v>
      </c>
      <c r="AU219" s="85">
        <f>IF(AU56="x",'3 - Projects'!$I64,0)+IF(AU57="x",'3 - Projects'!$I65)+IF(AU58="x",'3 - Projects'!$I66)+IF(AU59="x",'3 - Projects'!$I67)+IF(AU60="x",'3 - Projects'!$I68)</f>
        <v>0</v>
      </c>
      <c r="AV219" s="85">
        <f>IF(AV56="x",'3 - Projects'!$I64,0)+IF(AV57="x",'3 - Projects'!$I65)+IF(AV58="x",'3 - Projects'!$I66)+IF(AV59="x",'3 - Projects'!$I67)+IF(AV60="x",'3 - Projects'!$I68)</f>
        <v>0</v>
      </c>
      <c r="AW219" s="85">
        <f>IF(AW56="x",'3 - Projects'!$I64,0)+IF(AW57="x",'3 - Projects'!$I65)+IF(AW58="x",'3 - Projects'!$I66)+IF(AW59="x",'3 - Projects'!$I67)+IF(AW60="x",'3 - Projects'!$I68)</f>
        <v>0</v>
      </c>
      <c r="AX219" s="85">
        <f>IF(AX56="x",'3 - Projects'!$I64,0)+IF(AX57="x",'3 - Projects'!$I65)+IF(AX58="x",'3 - Projects'!$I66)+IF(AX59="x",'3 - Projects'!$I67)+IF(AX60="x",'3 - Projects'!$I68)</f>
        <v>0</v>
      </c>
      <c r="AY219" s="85">
        <f>IF(AY56="x",'3 - Projects'!$I64,0)+IF(AY57="x",'3 - Projects'!$I65)+IF(AY58="x",'3 - Projects'!$I66)+IF(AY59="x",'3 - Projects'!$I67)+IF(AY60="x",'3 - Projects'!$I68)</f>
        <v>0</v>
      </c>
      <c r="AZ219" s="85">
        <f>IF(AZ56="x",'3 - Projects'!$I64,0)+IF(AZ57="x",'3 - Projects'!$I65)+IF(AZ58="x",'3 - Projects'!$I66)+IF(AZ59="x",'3 - Projects'!$I67)+IF(AZ60="x",'3 - Projects'!$I68)</f>
        <v>0</v>
      </c>
      <c r="BA219" s="85">
        <f>IF(BA56="x",'3 - Projects'!$I64,0)+IF(BA57="x",'3 - Projects'!$I65)+IF(BA58="x",'3 - Projects'!$I66)+IF(BA59="x",'3 - Projects'!$I67)+IF(BA60="x",'3 - Projects'!$I68)</f>
        <v>0</v>
      </c>
      <c r="BB219" s="85">
        <f>IF(BB56="x",'3 - Projects'!$I64,0)+IF(BB57="x",'3 - Projects'!$I65)+IF(BB58="x",'3 - Projects'!$I66)+IF(BB59="x",'3 - Projects'!$I67)+IF(BB60="x",'3 - Projects'!$I68)</f>
        <v>0</v>
      </c>
      <c r="BC219" s="85">
        <f>IF(BC56="x",'3 - Projects'!$I64,0)+IF(BC57="x",'3 - Projects'!$I65)+IF(BC58="x",'3 - Projects'!$I66)+IF(BC59="x",'3 - Projects'!$I67)+IF(BC60="x",'3 - Projects'!$I68)</f>
        <v>0</v>
      </c>
      <c r="BD219" s="85">
        <f>IF(BD56="x",'3 - Projects'!$I64,0)+IF(BD57="x",'3 - Projects'!$I65)+IF(BD58="x",'3 - Projects'!$I66)+IF(BD59="x",'3 - Projects'!$I67)+IF(BD60="x",'3 - Projects'!$I68)</f>
        <v>0</v>
      </c>
      <c r="BE219" s="85">
        <f>IF(BE56="x",'3 - Projects'!$I64,0)+IF(BE57="x",'3 - Projects'!$I65)+IF(BE58="x",'3 - Projects'!$I66)+IF(BE59="x",'3 - Projects'!$I67)+IF(BE60="x",'3 - Projects'!$I68)</f>
        <v>0</v>
      </c>
      <c r="BF219" s="85">
        <f>IF(BF56="x",'3 - Projects'!$I64,0)+IF(BF57="x",'3 - Projects'!$I65)+IF(BF58="x",'3 - Projects'!$I66)+IF(BF59="x",'3 - Projects'!$I67)+IF(BF60="x",'3 - Projects'!$I68)</f>
        <v>0</v>
      </c>
      <c r="BG219" s="85">
        <f>IF(BG56="x",'3 - Projects'!$I64,0)+IF(BG57="x",'3 - Projects'!$I65)+IF(BG58="x",'3 - Projects'!$I66)+IF(BG59="x",'3 - Projects'!$I67)+IF(BG60="x",'3 - Projects'!$I68)</f>
        <v>0</v>
      </c>
      <c r="BH219" s="86">
        <f>IF(BH56="x",'3 - Projects'!$I64,0)+IF(BH57="x",'3 - Projects'!$I65)+IF(BH58="x",'3 - Projects'!$I66)+IF(BH59="x",'3 - Projects'!$I67)+IF(BH60="x",'3 - Projects'!$I68)</f>
        <v>0</v>
      </c>
    </row>
    <row r="220" spans="1:60">
      <c r="A220" s="84"/>
      <c r="B220" s="85" t="str">
        <f>IF(Resource4_Name&lt;&gt;"",Resource4_Name&amp;"(s)","")</f>
        <v/>
      </c>
      <c r="C220" s="85"/>
      <c r="D220" s="85"/>
      <c r="E220" s="85"/>
      <c r="F220" s="85"/>
      <c r="G220" s="85"/>
      <c r="H220" s="85"/>
      <c r="I220" s="84">
        <f>IF(I56="x",'3 - Projects'!$J64,0)+IF(I57="x",'3 - Projects'!$J65)+IF(I58="x",'3 - Projects'!$J66)+IF(I59="x",'3 - Projects'!$J67)+IF(I60="x",'3 - Projects'!$J68)</f>
        <v>0</v>
      </c>
      <c r="J220" s="85">
        <f>IF(J56="x",'3 - Projects'!$J64,0)+IF(J57="x",'3 - Projects'!$J65)+IF(J58="x",'3 - Projects'!$J66)+IF(J59="x",'3 - Projects'!$J67)+IF(J60="x",'3 - Projects'!$J68)</f>
        <v>0</v>
      </c>
      <c r="K220" s="85">
        <f>IF(K56="x",'3 - Projects'!$J64,0)+IF(K57="x",'3 - Projects'!$J65)+IF(K58="x",'3 - Projects'!$J66)+IF(K59="x",'3 - Projects'!$J67)+IF(K60="x",'3 - Projects'!$J68)</f>
        <v>0</v>
      </c>
      <c r="L220" s="85">
        <f>IF(L56="x",'3 - Projects'!$J64,0)+IF(L57="x",'3 - Projects'!$J65)+IF(L58="x",'3 - Projects'!$J66)+IF(L59="x",'3 - Projects'!$J67)+IF(L60="x",'3 - Projects'!$J68)</f>
        <v>0</v>
      </c>
      <c r="M220" s="85">
        <f>IF(M56="x",'3 - Projects'!$J64,0)+IF(M57="x",'3 - Projects'!$J65)+IF(M58="x",'3 - Projects'!$J66)+IF(M59="x",'3 - Projects'!$J67)+IF(M60="x",'3 - Projects'!$J68)</f>
        <v>0</v>
      </c>
      <c r="N220" s="85">
        <f>IF(N56="x",'3 - Projects'!$J64,0)+IF(N57="x",'3 - Projects'!$J65)+IF(N58="x",'3 - Projects'!$J66)+IF(N59="x",'3 - Projects'!$J67)+IF(N60="x",'3 - Projects'!$J68)</f>
        <v>0</v>
      </c>
      <c r="O220" s="85">
        <f>IF(O56="x",'3 - Projects'!$J64,0)+IF(O57="x",'3 - Projects'!$J65)+IF(O58="x",'3 - Projects'!$J66)+IF(O59="x",'3 - Projects'!$J67)+IF(O60="x",'3 - Projects'!$J68)</f>
        <v>0</v>
      </c>
      <c r="P220" s="85">
        <f>IF(P56="x",'3 - Projects'!$J64,0)+IF(P57="x",'3 - Projects'!$J65)+IF(P58="x",'3 - Projects'!$J66)+IF(P59="x",'3 - Projects'!$J67)+IF(P60="x",'3 - Projects'!$J68)</f>
        <v>0</v>
      </c>
      <c r="Q220" s="85">
        <f>IF(Q56="x",'3 - Projects'!$J64,0)+IF(Q57="x",'3 - Projects'!$J65)+IF(Q58="x",'3 - Projects'!$J66)+IF(Q59="x",'3 - Projects'!$J67)+IF(Q60="x",'3 - Projects'!$J68)</f>
        <v>0</v>
      </c>
      <c r="R220" s="85">
        <f>IF(R56="x",'3 - Projects'!$J64,0)+IF(R57="x",'3 - Projects'!$J65)+IF(R58="x",'3 - Projects'!$J66)+IF(R59="x",'3 - Projects'!$J67)+IF(R60="x",'3 - Projects'!$J68)</f>
        <v>0</v>
      </c>
      <c r="S220" s="85">
        <f>IF(S56="x",'3 - Projects'!$J64,0)+IF(S57="x",'3 - Projects'!$J65)+IF(S58="x",'3 - Projects'!$J66)+IF(S59="x",'3 - Projects'!$J67)+IF(S60="x",'3 - Projects'!$J68)</f>
        <v>0</v>
      </c>
      <c r="T220" s="85">
        <f>IF(T56="x",'3 - Projects'!$J64,0)+IF(T57="x",'3 - Projects'!$J65)+IF(T58="x",'3 - Projects'!$J66)+IF(T59="x",'3 - Projects'!$J67)+IF(T60="x",'3 - Projects'!$J68)</f>
        <v>0</v>
      </c>
      <c r="U220" s="85">
        <f>IF(U56="x",'3 - Projects'!$J64,0)+IF(U57="x",'3 - Projects'!$J65)+IF(U58="x",'3 - Projects'!$J66)+IF(U59="x",'3 - Projects'!$J67)+IF(U60="x",'3 - Projects'!$J68)</f>
        <v>0</v>
      </c>
      <c r="V220" s="85">
        <f>IF(V56="x",'3 - Projects'!$J64,0)+IF(V57="x",'3 - Projects'!$J65)+IF(V58="x",'3 - Projects'!$J66)+IF(V59="x",'3 - Projects'!$J67)+IF(V60="x",'3 - Projects'!$J68)</f>
        <v>0</v>
      </c>
      <c r="W220" s="85">
        <f>IF(W56="x",'3 - Projects'!$J64,0)+IF(W57="x",'3 - Projects'!$J65)+IF(W58="x",'3 - Projects'!$J66)+IF(W59="x",'3 - Projects'!$J67)+IF(W60="x",'3 - Projects'!$J68)</f>
        <v>0</v>
      </c>
      <c r="X220" s="85">
        <f>IF(X56="x",'3 - Projects'!$J64,0)+IF(X57="x",'3 - Projects'!$J65)+IF(X58="x",'3 - Projects'!$J66)+IF(X59="x",'3 - Projects'!$J67)+IF(X60="x",'3 - Projects'!$J68)</f>
        <v>0</v>
      </c>
      <c r="Y220" s="85">
        <f>IF(Y56="x",'3 - Projects'!$J64,0)+IF(Y57="x",'3 - Projects'!$J65)+IF(Y58="x",'3 - Projects'!$J66)+IF(Y59="x",'3 - Projects'!$J67)+IF(Y60="x",'3 - Projects'!$J68)</f>
        <v>0</v>
      </c>
      <c r="Z220" s="85">
        <f>IF(Z56="x",'3 - Projects'!$J64,0)+IF(Z57="x",'3 - Projects'!$J65)+IF(Z58="x",'3 - Projects'!$J66)+IF(Z59="x",'3 - Projects'!$J67)+IF(Z60="x",'3 - Projects'!$J68)</f>
        <v>0</v>
      </c>
      <c r="AA220" s="85">
        <f>IF(AA56="x",'3 - Projects'!$J64,0)+IF(AA57="x",'3 - Projects'!$J65)+IF(AA58="x",'3 - Projects'!$J66)+IF(AA59="x",'3 - Projects'!$J67)+IF(AA60="x",'3 - Projects'!$J68)</f>
        <v>0</v>
      </c>
      <c r="AB220" s="85">
        <f>IF(AB56="x",'3 - Projects'!$J64,0)+IF(AB57="x",'3 - Projects'!$J65)+IF(AB58="x",'3 - Projects'!$J66)+IF(AB59="x",'3 - Projects'!$J67)+IF(AB60="x",'3 - Projects'!$J68)</f>
        <v>0</v>
      </c>
      <c r="AC220" s="85">
        <f>IF(AC56="x",'3 - Projects'!$J64,0)+IF(AC57="x",'3 - Projects'!$J65)+IF(AC58="x",'3 - Projects'!$J66)+IF(AC59="x",'3 - Projects'!$J67)+IF(AC60="x",'3 - Projects'!$J68)</f>
        <v>0</v>
      </c>
      <c r="AD220" s="85">
        <f>IF(AD56="x",'3 - Projects'!$J64,0)+IF(AD57="x",'3 - Projects'!$J65)+IF(AD58="x",'3 - Projects'!$J66)+IF(AD59="x",'3 - Projects'!$J67)+IF(AD60="x",'3 - Projects'!$J68)</f>
        <v>0</v>
      </c>
      <c r="AE220" s="85">
        <f>IF(AE56="x",'3 - Projects'!$J64,0)+IF(AE57="x",'3 - Projects'!$J65)+IF(AE58="x",'3 - Projects'!$J66)+IF(AE59="x",'3 - Projects'!$J67)+IF(AE60="x",'3 - Projects'!$J68)</f>
        <v>0</v>
      </c>
      <c r="AF220" s="85">
        <f>IF(AF56="x",'3 - Projects'!$J64,0)+IF(AF57="x",'3 - Projects'!$J65)+IF(AF58="x",'3 - Projects'!$J66)+IF(AF59="x",'3 - Projects'!$J67)+IF(AF60="x",'3 - Projects'!$J68)</f>
        <v>0</v>
      </c>
      <c r="AG220" s="85">
        <f>IF(AG56="x",'3 - Projects'!$J64,0)+IF(AG57="x",'3 - Projects'!$J65)+IF(AG58="x",'3 - Projects'!$J66)+IF(AG59="x",'3 - Projects'!$J67)+IF(AG60="x",'3 - Projects'!$J68)</f>
        <v>0</v>
      </c>
      <c r="AH220" s="85">
        <f>IF(AH56="x",'3 - Projects'!$J64,0)+IF(AH57="x",'3 - Projects'!$J65)+IF(AH58="x",'3 - Projects'!$J66)+IF(AH59="x",'3 - Projects'!$J67)+IF(AH60="x",'3 - Projects'!$J68)</f>
        <v>0</v>
      </c>
      <c r="AI220" s="85">
        <f>IF(AI56="x",'3 - Projects'!$J64,0)+IF(AI57="x",'3 - Projects'!$J65)+IF(AI58="x",'3 - Projects'!$J66)+IF(AI59="x",'3 - Projects'!$J67)+IF(AI60="x",'3 - Projects'!$J68)</f>
        <v>0</v>
      </c>
      <c r="AJ220" s="85">
        <f>IF(AJ56="x",'3 - Projects'!$J64,0)+IF(AJ57="x",'3 - Projects'!$J65)+IF(AJ58="x",'3 - Projects'!$J66)+IF(AJ59="x",'3 - Projects'!$J67)+IF(AJ60="x",'3 - Projects'!$J68)</f>
        <v>0</v>
      </c>
      <c r="AK220" s="85">
        <f>IF(AK56="x",'3 - Projects'!$J64,0)+IF(AK57="x",'3 - Projects'!$J65)+IF(AK58="x",'3 - Projects'!$J66)+IF(AK59="x",'3 - Projects'!$J67)+IF(AK60="x",'3 - Projects'!$J68)</f>
        <v>0</v>
      </c>
      <c r="AL220" s="85">
        <f>IF(AL56="x",'3 - Projects'!$J64,0)+IF(AL57="x",'3 - Projects'!$J65)+IF(AL58="x",'3 - Projects'!$J66)+IF(AL59="x",'3 - Projects'!$J67)+IF(AL60="x",'3 - Projects'!$J68)</f>
        <v>0</v>
      </c>
      <c r="AM220" s="85">
        <f>IF(AM56="x",'3 - Projects'!$J64,0)+IF(AM57="x",'3 - Projects'!$J65)+IF(AM58="x",'3 - Projects'!$J66)+IF(AM59="x",'3 - Projects'!$J67)+IF(AM60="x",'3 - Projects'!$J68)</f>
        <v>0</v>
      </c>
      <c r="AN220" s="85">
        <f>IF(AN56="x",'3 - Projects'!$J64,0)+IF(AN57="x",'3 - Projects'!$J65)+IF(AN58="x",'3 - Projects'!$J66)+IF(AN59="x",'3 - Projects'!$J67)+IF(AN60="x",'3 - Projects'!$J68)</f>
        <v>0</v>
      </c>
      <c r="AO220" s="85">
        <f>IF(AO56="x",'3 - Projects'!$J64,0)+IF(AO57="x",'3 - Projects'!$J65)+IF(AO58="x",'3 - Projects'!$J66)+IF(AO59="x",'3 - Projects'!$J67)+IF(AO60="x",'3 - Projects'!$J68)</f>
        <v>0</v>
      </c>
      <c r="AP220" s="85">
        <f>IF(AP56="x",'3 - Projects'!$J64,0)+IF(AP57="x",'3 - Projects'!$J65)+IF(AP58="x",'3 - Projects'!$J66)+IF(AP59="x",'3 - Projects'!$J67)+IF(AP60="x",'3 - Projects'!$J68)</f>
        <v>0</v>
      </c>
      <c r="AQ220" s="85">
        <f>IF(AQ56="x",'3 - Projects'!$J64,0)+IF(AQ57="x",'3 - Projects'!$J65)+IF(AQ58="x",'3 - Projects'!$J66)+IF(AQ59="x",'3 - Projects'!$J67)+IF(AQ60="x",'3 - Projects'!$J68)</f>
        <v>0</v>
      </c>
      <c r="AR220" s="85">
        <f>IF(AR56="x",'3 - Projects'!$J64,0)+IF(AR57="x",'3 - Projects'!$J65)+IF(AR58="x",'3 - Projects'!$J66)+IF(AR59="x",'3 - Projects'!$J67)+IF(AR60="x",'3 - Projects'!$J68)</f>
        <v>0</v>
      </c>
      <c r="AS220" s="85">
        <f>IF(AS56="x",'3 - Projects'!$J64,0)+IF(AS57="x",'3 - Projects'!$J65)+IF(AS58="x",'3 - Projects'!$J66)+IF(AS59="x",'3 - Projects'!$J67)+IF(AS60="x",'3 - Projects'!$J68)</f>
        <v>0</v>
      </c>
      <c r="AT220" s="85">
        <f>IF(AT56="x",'3 - Projects'!$J64,0)+IF(AT57="x",'3 - Projects'!$J65)+IF(AT58="x",'3 - Projects'!$J66)+IF(AT59="x",'3 - Projects'!$J67)+IF(AT60="x",'3 - Projects'!$J68)</f>
        <v>0</v>
      </c>
      <c r="AU220" s="85">
        <f>IF(AU56="x",'3 - Projects'!$J64,0)+IF(AU57="x",'3 - Projects'!$J65)+IF(AU58="x",'3 - Projects'!$J66)+IF(AU59="x",'3 - Projects'!$J67)+IF(AU60="x",'3 - Projects'!$J68)</f>
        <v>0</v>
      </c>
      <c r="AV220" s="85">
        <f>IF(AV56="x",'3 - Projects'!$J64,0)+IF(AV57="x",'3 - Projects'!$J65)+IF(AV58="x",'3 - Projects'!$J66)+IF(AV59="x",'3 - Projects'!$J67)+IF(AV60="x",'3 - Projects'!$J68)</f>
        <v>0</v>
      </c>
      <c r="AW220" s="85">
        <f>IF(AW56="x",'3 - Projects'!$J64,0)+IF(AW57="x",'3 - Projects'!$J65)+IF(AW58="x",'3 - Projects'!$J66)+IF(AW59="x",'3 - Projects'!$J67)+IF(AW60="x",'3 - Projects'!$J68)</f>
        <v>0</v>
      </c>
      <c r="AX220" s="85">
        <f>IF(AX56="x",'3 - Projects'!$J64,0)+IF(AX57="x",'3 - Projects'!$J65)+IF(AX58="x",'3 - Projects'!$J66)+IF(AX59="x",'3 - Projects'!$J67)+IF(AX60="x",'3 - Projects'!$J68)</f>
        <v>0</v>
      </c>
      <c r="AY220" s="85">
        <f>IF(AY56="x",'3 - Projects'!$J64,0)+IF(AY57="x",'3 - Projects'!$J65)+IF(AY58="x",'3 - Projects'!$J66)+IF(AY59="x",'3 - Projects'!$J67)+IF(AY60="x",'3 - Projects'!$J68)</f>
        <v>0</v>
      </c>
      <c r="AZ220" s="85">
        <f>IF(AZ56="x",'3 - Projects'!$J64,0)+IF(AZ57="x",'3 - Projects'!$J65)+IF(AZ58="x",'3 - Projects'!$J66)+IF(AZ59="x",'3 - Projects'!$J67)+IF(AZ60="x",'3 - Projects'!$J68)</f>
        <v>0</v>
      </c>
      <c r="BA220" s="85">
        <f>IF(BA56="x",'3 - Projects'!$J64,0)+IF(BA57="x",'3 - Projects'!$J65)+IF(BA58="x",'3 - Projects'!$J66)+IF(BA59="x",'3 - Projects'!$J67)+IF(BA60="x",'3 - Projects'!$J68)</f>
        <v>0</v>
      </c>
      <c r="BB220" s="85">
        <f>IF(BB56="x",'3 - Projects'!$J64,0)+IF(BB57="x",'3 - Projects'!$J65)+IF(BB58="x",'3 - Projects'!$J66)+IF(BB59="x",'3 - Projects'!$J67)+IF(BB60="x",'3 - Projects'!$J68)</f>
        <v>0</v>
      </c>
      <c r="BC220" s="85">
        <f>IF(BC56="x",'3 - Projects'!$J64,0)+IF(BC57="x",'3 - Projects'!$J65)+IF(BC58="x",'3 - Projects'!$J66)+IF(BC59="x",'3 - Projects'!$J67)+IF(BC60="x",'3 - Projects'!$J68)</f>
        <v>0</v>
      </c>
      <c r="BD220" s="85">
        <f>IF(BD56="x",'3 - Projects'!$J64,0)+IF(BD57="x",'3 - Projects'!$J65)+IF(BD58="x",'3 - Projects'!$J66)+IF(BD59="x",'3 - Projects'!$J67)+IF(BD60="x",'3 - Projects'!$J68)</f>
        <v>0</v>
      </c>
      <c r="BE220" s="85">
        <f>IF(BE56="x",'3 - Projects'!$J64,0)+IF(BE57="x",'3 - Projects'!$J65)+IF(BE58="x",'3 - Projects'!$J66)+IF(BE59="x",'3 - Projects'!$J67)+IF(BE60="x",'3 - Projects'!$J68)</f>
        <v>0</v>
      </c>
      <c r="BF220" s="85">
        <f>IF(BF56="x",'3 - Projects'!$J64,0)+IF(BF57="x",'3 - Projects'!$J65)+IF(BF58="x",'3 - Projects'!$J66)+IF(BF59="x",'3 - Projects'!$J67)+IF(BF60="x",'3 - Projects'!$J68)</f>
        <v>0</v>
      </c>
      <c r="BG220" s="85">
        <f>IF(BG56="x",'3 - Projects'!$J64,0)+IF(BG57="x",'3 - Projects'!$J65)+IF(BG58="x",'3 - Projects'!$J66)+IF(BG59="x",'3 - Projects'!$J67)+IF(BG60="x",'3 - Projects'!$J68)</f>
        <v>0</v>
      </c>
      <c r="BH220" s="86">
        <f>IF(BH56="x",'3 - Projects'!$J64,0)+IF(BH57="x",'3 - Projects'!$J65)+IF(BH58="x",'3 - Projects'!$J66)+IF(BH59="x",'3 - Projects'!$J67)+IF(BH60="x",'3 - Projects'!$J68)</f>
        <v>0</v>
      </c>
    </row>
    <row r="221" spans="1:60">
      <c r="A221" s="84"/>
      <c r="B221" s="85" t="str">
        <f>IF(Resource5_Name&lt;&gt;"",Resource5_Name&amp;"(s)","")</f>
        <v/>
      </c>
      <c r="C221" s="85"/>
      <c r="D221" s="85"/>
      <c r="E221" s="85"/>
      <c r="F221" s="85"/>
      <c r="G221" s="85"/>
      <c r="H221" s="85"/>
      <c r="I221" s="84">
        <f>IF(I56="x",'3 - Projects'!$K64,0)+IF(I57="x",'3 - Projects'!$K65)+IF(I58="x",'3 - Projects'!$K66)+IF(I59="x",'3 - Projects'!$K67)+IF(I60="x",'3 - Projects'!$K68)</f>
        <v>0</v>
      </c>
      <c r="J221" s="85">
        <f>IF(J56="x",'3 - Projects'!$K64,0)+IF(J57="x",'3 - Projects'!$K65)+IF(J58="x",'3 - Projects'!$K66)+IF(J59="x",'3 - Projects'!$K67)+IF(J60="x",'3 - Projects'!$K68)</f>
        <v>0</v>
      </c>
      <c r="K221" s="85">
        <f>IF(K56="x",'3 - Projects'!$K64,0)+IF(K57="x",'3 - Projects'!$K65)+IF(K58="x",'3 - Projects'!$K66)+IF(K59="x",'3 - Projects'!$K67)+IF(K60="x",'3 - Projects'!$K68)</f>
        <v>0</v>
      </c>
      <c r="L221" s="85">
        <f>IF(L56="x",'3 - Projects'!$K64,0)+IF(L57="x",'3 - Projects'!$K65)+IF(L58="x",'3 - Projects'!$K66)+IF(L59="x",'3 - Projects'!$K67)+IF(L60="x",'3 - Projects'!$K68)</f>
        <v>0</v>
      </c>
      <c r="M221" s="85">
        <f>IF(M56="x",'3 - Projects'!$K64,0)+IF(M57="x",'3 - Projects'!$K65)+IF(M58="x",'3 - Projects'!$K66)+IF(M59="x",'3 - Projects'!$K67)+IF(M60="x",'3 - Projects'!$K68)</f>
        <v>0</v>
      </c>
      <c r="N221" s="85">
        <f>IF(N56="x",'3 - Projects'!$K64,0)+IF(N57="x",'3 - Projects'!$K65)+IF(N58="x",'3 - Projects'!$K66)+IF(N59="x",'3 - Projects'!$K67)+IF(N60="x",'3 - Projects'!$K68)</f>
        <v>0</v>
      </c>
      <c r="O221" s="85">
        <f>IF(O56="x",'3 - Projects'!$K64,0)+IF(O57="x",'3 - Projects'!$K65)+IF(O58="x",'3 - Projects'!$K66)+IF(O59="x",'3 - Projects'!$K67)+IF(O60="x",'3 - Projects'!$K68)</f>
        <v>0</v>
      </c>
      <c r="P221" s="85">
        <f>IF(P56="x",'3 - Projects'!$K64,0)+IF(P57="x",'3 - Projects'!$K65)+IF(P58="x",'3 - Projects'!$K66)+IF(P59="x",'3 - Projects'!$K67)+IF(P60="x",'3 - Projects'!$K68)</f>
        <v>0</v>
      </c>
      <c r="Q221" s="85">
        <f>IF(Q56="x",'3 - Projects'!$K64,0)+IF(Q57="x",'3 - Projects'!$K65)+IF(Q58="x",'3 - Projects'!$K66)+IF(Q59="x",'3 - Projects'!$K67)+IF(Q60="x",'3 - Projects'!$K68)</f>
        <v>0</v>
      </c>
      <c r="R221" s="85">
        <f>IF(R56="x",'3 - Projects'!$K64,0)+IF(R57="x",'3 - Projects'!$K65)+IF(R58="x",'3 - Projects'!$K66)+IF(R59="x",'3 - Projects'!$K67)+IF(R60="x",'3 - Projects'!$K68)</f>
        <v>0</v>
      </c>
      <c r="S221" s="85">
        <f>IF(S56="x",'3 - Projects'!$K64,0)+IF(S57="x",'3 - Projects'!$K65)+IF(S58="x",'3 - Projects'!$K66)+IF(S59="x",'3 - Projects'!$K67)+IF(S60="x",'3 - Projects'!$K68)</f>
        <v>0</v>
      </c>
      <c r="T221" s="85">
        <f>IF(T56="x",'3 - Projects'!$K64,0)+IF(T57="x",'3 - Projects'!$K65)+IF(T58="x",'3 - Projects'!$K66)+IF(T59="x",'3 - Projects'!$K67)+IF(T60="x",'3 - Projects'!$K68)</f>
        <v>0</v>
      </c>
      <c r="U221" s="85">
        <f>IF(U56="x",'3 - Projects'!$K64,0)+IF(U57="x",'3 - Projects'!$K65)+IF(U58="x",'3 - Projects'!$K66)+IF(U59="x",'3 - Projects'!$K67)+IF(U60="x",'3 - Projects'!$K68)</f>
        <v>0</v>
      </c>
      <c r="V221" s="85">
        <f>IF(V56="x",'3 - Projects'!$K64,0)+IF(V57="x",'3 - Projects'!$K65)+IF(V58="x",'3 - Projects'!$K66)+IF(V59="x",'3 - Projects'!$K67)+IF(V60="x",'3 - Projects'!$K68)</f>
        <v>0</v>
      </c>
      <c r="W221" s="85">
        <f>IF(W56="x",'3 - Projects'!$K64,0)+IF(W57="x",'3 - Projects'!$K65)+IF(W58="x",'3 - Projects'!$K66)+IF(W59="x",'3 - Projects'!$K67)+IF(W60="x",'3 - Projects'!$K68)</f>
        <v>0</v>
      </c>
      <c r="X221" s="85">
        <f>IF(X56="x",'3 - Projects'!$K64,0)+IF(X57="x",'3 - Projects'!$K65)+IF(X58="x",'3 - Projects'!$K66)+IF(X59="x",'3 - Projects'!$K67)+IF(X60="x",'3 - Projects'!$K68)</f>
        <v>0</v>
      </c>
      <c r="Y221" s="85">
        <f>IF(Y56="x",'3 - Projects'!$K64,0)+IF(Y57="x",'3 - Projects'!$K65)+IF(Y58="x",'3 - Projects'!$K66)+IF(Y59="x",'3 - Projects'!$K67)+IF(Y60="x",'3 - Projects'!$K68)</f>
        <v>0</v>
      </c>
      <c r="Z221" s="85">
        <f>IF(Z56="x",'3 - Projects'!$K64,0)+IF(Z57="x",'3 - Projects'!$K65)+IF(Z58="x",'3 - Projects'!$K66)+IF(Z59="x",'3 - Projects'!$K67)+IF(Z60="x",'3 - Projects'!$K68)</f>
        <v>0</v>
      </c>
      <c r="AA221" s="85">
        <f>IF(AA56="x",'3 - Projects'!$K64,0)+IF(AA57="x",'3 - Projects'!$K65)+IF(AA58="x",'3 - Projects'!$K66)+IF(AA59="x",'3 - Projects'!$K67)+IF(AA60="x",'3 - Projects'!$K68)</f>
        <v>0</v>
      </c>
      <c r="AB221" s="85">
        <f>IF(AB56="x",'3 - Projects'!$K64,0)+IF(AB57="x",'3 - Projects'!$K65)+IF(AB58="x",'3 - Projects'!$K66)+IF(AB59="x",'3 - Projects'!$K67)+IF(AB60="x",'3 - Projects'!$K68)</f>
        <v>0</v>
      </c>
      <c r="AC221" s="85">
        <f>IF(AC56="x",'3 - Projects'!$K64,0)+IF(AC57="x",'3 - Projects'!$K65)+IF(AC58="x",'3 - Projects'!$K66)+IF(AC59="x",'3 - Projects'!$K67)+IF(AC60="x",'3 - Projects'!$K68)</f>
        <v>0</v>
      </c>
      <c r="AD221" s="85">
        <f>IF(AD56="x",'3 - Projects'!$K64,0)+IF(AD57="x",'3 - Projects'!$K65)+IF(AD58="x",'3 - Projects'!$K66)+IF(AD59="x",'3 - Projects'!$K67)+IF(AD60="x",'3 - Projects'!$K68)</f>
        <v>0</v>
      </c>
      <c r="AE221" s="85">
        <f>IF(AE56="x",'3 - Projects'!$K64,0)+IF(AE57="x",'3 - Projects'!$K65)+IF(AE58="x",'3 - Projects'!$K66)+IF(AE59="x",'3 - Projects'!$K67)+IF(AE60="x",'3 - Projects'!$K68)</f>
        <v>0</v>
      </c>
      <c r="AF221" s="85">
        <f>IF(AF56="x",'3 - Projects'!$K64,0)+IF(AF57="x",'3 - Projects'!$K65)+IF(AF58="x",'3 - Projects'!$K66)+IF(AF59="x",'3 - Projects'!$K67)+IF(AF60="x",'3 - Projects'!$K68)</f>
        <v>0</v>
      </c>
      <c r="AG221" s="85">
        <f>IF(AG56="x",'3 - Projects'!$K64,0)+IF(AG57="x",'3 - Projects'!$K65)+IF(AG58="x",'3 - Projects'!$K66)+IF(AG59="x",'3 - Projects'!$K67)+IF(AG60="x",'3 - Projects'!$K68)</f>
        <v>0</v>
      </c>
      <c r="AH221" s="85">
        <f>IF(AH56="x",'3 - Projects'!$K64,0)+IF(AH57="x",'3 - Projects'!$K65)+IF(AH58="x",'3 - Projects'!$K66)+IF(AH59="x",'3 - Projects'!$K67)+IF(AH60="x",'3 - Projects'!$K68)</f>
        <v>0</v>
      </c>
      <c r="AI221" s="85">
        <f>IF(AI56="x",'3 - Projects'!$K64,0)+IF(AI57="x",'3 - Projects'!$K65)+IF(AI58="x",'3 - Projects'!$K66)+IF(AI59="x",'3 - Projects'!$K67)+IF(AI60="x",'3 - Projects'!$K68)</f>
        <v>0</v>
      </c>
      <c r="AJ221" s="85">
        <f>IF(AJ56="x",'3 - Projects'!$K64,0)+IF(AJ57="x",'3 - Projects'!$K65)+IF(AJ58="x",'3 - Projects'!$K66)+IF(AJ59="x",'3 - Projects'!$K67)+IF(AJ60="x",'3 - Projects'!$K68)</f>
        <v>0</v>
      </c>
      <c r="AK221" s="85">
        <f>IF(AK56="x",'3 - Projects'!$K64,0)+IF(AK57="x",'3 - Projects'!$K65)+IF(AK58="x",'3 - Projects'!$K66)+IF(AK59="x",'3 - Projects'!$K67)+IF(AK60="x",'3 - Projects'!$K68)</f>
        <v>0</v>
      </c>
      <c r="AL221" s="85">
        <f>IF(AL56="x",'3 - Projects'!$K64,0)+IF(AL57="x",'3 - Projects'!$K65)+IF(AL58="x",'3 - Projects'!$K66)+IF(AL59="x",'3 - Projects'!$K67)+IF(AL60="x",'3 - Projects'!$K68)</f>
        <v>0</v>
      </c>
      <c r="AM221" s="85">
        <f>IF(AM56="x",'3 - Projects'!$K64,0)+IF(AM57="x",'3 - Projects'!$K65)+IF(AM58="x",'3 - Projects'!$K66)+IF(AM59="x",'3 - Projects'!$K67)+IF(AM60="x",'3 - Projects'!$K68)</f>
        <v>0</v>
      </c>
      <c r="AN221" s="85">
        <f>IF(AN56="x",'3 - Projects'!$K64,0)+IF(AN57="x",'3 - Projects'!$K65)+IF(AN58="x",'3 - Projects'!$K66)+IF(AN59="x",'3 - Projects'!$K67)+IF(AN60="x",'3 - Projects'!$K68)</f>
        <v>0</v>
      </c>
      <c r="AO221" s="85">
        <f>IF(AO56="x",'3 - Projects'!$K64,0)+IF(AO57="x",'3 - Projects'!$K65)+IF(AO58="x",'3 - Projects'!$K66)+IF(AO59="x",'3 - Projects'!$K67)+IF(AO60="x",'3 - Projects'!$K68)</f>
        <v>0</v>
      </c>
      <c r="AP221" s="85">
        <f>IF(AP56="x",'3 - Projects'!$K64,0)+IF(AP57="x",'3 - Projects'!$K65)+IF(AP58="x",'3 - Projects'!$K66)+IF(AP59="x",'3 - Projects'!$K67)+IF(AP60="x",'3 - Projects'!$K68)</f>
        <v>0</v>
      </c>
      <c r="AQ221" s="85">
        <f>IF(AQ56="x",'3 - Projects'!$K64,0)+IF(AQ57="x",'3 - Projects'!$K65)+IF(AQ58="x",'3 - Projects'!$K66)+IF(AQ59="x",'3 - Projects'!$K67)+IF(AQ60="x",'3 - Projects'!$K68)</f>
        <v>0</v>
      </c>
      <c r="AR221" s="85">
        <f>IF(AR56="x",'3 - Projects'!$K64,0)+IF(AR57="x",'3 - Projects'!$K65)+IF(AR58="x",'3 - Projects'!$K66)+IF(AR59="x",'3 - Projects'!$K67)+IF(AR60="x",'3 - Projects'!$K68)</f>
        <v>0</v>
      </c>
      <c r="AS221" s="85">
        <f>IF(AS56="x",'3 - Projects'!$K64,0)+IF(AS57="x",'3 - Projects'!$K65)+IF(AS58="x",'3 - Projects'!$K66)+IF(AS59="x",'3 - Projects'!$K67)+IF(AS60="x",'3 - Projects'!$K68)</f>
        <v>0</v>
      </c>
      <c r="AT221" s="85">
        <f>IF(AT56="x",'3 - Projects'!$K64,0)+IF(AT57="x",'3 - Projects'!$K65)+IF(AT58="x",'3 - Projects'!$K66)+IF(AT59="x",'3 - Projects'!$K67)+IF(AT60="x",'3 - Projects'!$K68)</f>
        <v>0</v>
      </c>
      <c r="AU221" s="85">
        <f>IF(AU56="x",'3 - Projects'!$K64,0)+IF(AU57="x",'3 - Projects'!$K65)+IF(AU58="x",'3 - Projects'!$K66)+IF(AU59="x",'3 - Projects'!$K67)+IF(AU60="x",'3 - Projects'!$K68)</f>
        <v>0</v>
      </c>
      <c r="AV221" s="85">
        <f>IF(AV56="x",'3 - Projects'!$K64,0)+IF(AV57="x",'3 - Projects'!$K65)+IF(AV58="x",'3 - Projects'!$K66)+IF(AV59="x",'3 - Projects'!$K67)+IF(AV60="x",'3 - Projects'!$K68)</f>
        <v>0</v>
      </c>
      <c r="AW221" s="85">
        <f>IF(AW56="x",'3 - Projects'!$K64,0)+IF(AW57="x",'3 - Projects'!$K65)+IF(AW58="x",'3 - Projects'!$K66)+IF(AW59="x",'3 - Projects'!$K67)+IF(AW60="x",'3 - Projects'!$K68)</f>
        <v>0</v>
      </c>
      <c r="AX221" s="85">
        <f>IF(AX56="x",'3 - Projects'!$K64,0)+IF(AX57="x",'3 - Projects'!$K65)+IF(AX58="x",'3 - Projects'!$K66)+IF(AX59="x",'3 - Projects'!$K67)+IF(AX60="x",'3 - Projects'!$K68)</f>
        <v>0</v>
      </c>
      <c r="AY221" s="85">
        <f>IF(AY56="x",'3 - Projects'!$K64,0)+IF(AY57="x",'3 - Projects'!$K65)+IF(AY58="x",'3 - Projects'!$K66)+IF(AY59="x",'3 - Projects'!$K67)+IF(AY60="x",'3 - Projects'!$K68)</f>
        <v>0</v>
      </c>
      <c r="AZ221" s="85">
        <f>IF(AZ56="x",'3 - Projects'!$K64,0)+IF(AZ57="x",'3 - Projects'!$K65)+IF(AZ58="x",'3 - Projects'!$K66)+IF(AZ59="x",'3 - Projects'!$K67)+IF(AZ60="x",'3 - Projects'!$K68)</f>
        <v>0</v>
      </c>
      <c r="BA221" s="85">
        <f>IF(BA56="x",'3 - Projects'!$K64,0)+IF(BA57="x",'3 - Projects'!$K65)+IF(BA58="x",'3 - Projects'!$K66)+IF(BA59="x",'3 - Projects'!$K67)+IF(BA60="x",'3 - Projects'!$K68)</f>
        <v>0</v>
      </c>
      <c r="BB221" s="85">
        <f>IF(BB56="x",'3 - Projects'!$K64,0)+IF(BB57="x",'3 - Projects'!$K65)+IF(BB58="x",'3 - Projects'!$K66)+IF(BB59="x",'3 - Projects'!$K67)+IF(BB60="x",'3 - Projects'!$K68)</f>
        <v>0</v>
      </c>
      <c r="BC221" s="85">
        <f>IF(BC56="x",'3 - Projects'!$K64,0)+IF(BC57="x",'3 - Projects'!$K65)+IF(BC58="x",'3 - Projects'!$K66)+IF(BC59="x",'3 - Projects'!$K67)+IF(BC60="x",'3 - Projects'!$K68)</f>
        <v>0</v>
      </c>
      <c r="BD221" s="85">
        <f>IF(BD56="x",'3 - Projects'!$K64,0)+IF(BD57="x",'3 - Projects'!$K65)+IF(BD58="x",'3 - Projects'!$K66)+IF(BD59="x",'3 - Projects'!$K67)+IF(BD60="x",'3 - Projects'!$K68)</f>
        <v>0</v>
      </c>
      <c r="BE221" s="85">
        <f>IF(BE56="x",'3 - Projects'!$K64,0)+IF(BE57="x",'3 - Projects'!$K65)+IF(BE58="x",'3 - Projects'!$K66)+IF(BE59="x",'3 - Projects'!$K67)+IF(BE60="x",'3 - Projects'!$K68)</f>
        <v>0</v>
      </c>
      <c r="BF221" s="85">
        <f>IF(BF56="x",'3 - Projects'!$K64,0)+IF(BF57="x",'3 - Projects'!$K65)+IF(BF58="x",'3 - Projects'!$K66)+IF(BF59="x",'3 - Projects'!$K67)+IF(BF60="x",'3 - Projects'!$K68)</f>
        <v>0</v>
      </c>
      <c r="BG221" s="85">
        <f>IF(BG56="x",'3 - Projects'!$K64,0)+IF(BG57="x",'3 - Projects'!$K65)+IF(BG58="x",'3 - Projects'!$K66)+IF(BG59="x",'3 - Projects'!$K67)+IF(BG60="x",'3 - Projects'!$K68)</f>
        <v>0</v>
      </c>
      <c r="BH221" s="86">
        <f>IF(BH56="x",'3 - Projects'!$K64,0)+IF(BH57="x",'3 - Projects'!$K65)+IF(BH58="x",'3 - Projects'!$K66)+IF(BH59="x",'3 - Projects'!$K67)+IF(BH60="x",'3 - Projects'!$K68)</f>
        <v>0</v>
      </c>
    </row>
    <row r="222" spans="1:60">
      <c r="A222" s="84"/>
      <c r="B222" s="85" t="str">
        <f>IF(Resource6_Name&lt;&gt;"",Resource6_Name&amp;"(s)","")</f>
        <v/>
      </c>
      <c r="C222" s="85"/>
      <c r="D222" s="85"/>
      <c r="E222" s="85"/>
      <c r="F222" s="85"/>
      <c r="G222" s="85"/>
      <c r="H222" s="85"/>
      <c r="I222" s="84">
        <f>IF(I56="x",'3 - Projects'!$L64,0)+IF(I57="x",'3 - Projects'!$L65)+IF(I58="x",'3 - Projects'!$L66)+IF(I59="x",'3 - Projects'!$L67)+IF(I60="x",'3 - Projects'!$L68)</f>
        <v>0</v>
      </c>
      <c r="J222" s="85">
        <f>IF(J56="x",'3 - Projects'!$L64,0)+IF(J57="x",'3 - Projects'!$L65)+IF(J58="x",'3 - Projects'!$L66)+IF(J59="x",'3 - Projects'!$L67)+IF(J60="x",'3 - Projects'!$L68)</f>
        <v>0</v>
      </c>
      <c r="K222" s="85">
        <f>IF(K56="x",'3 - Projects'!$L64,0)+IF(K57="x",'3 - Projects'!$L65)+IF(K58="x",'3 - Projects'!$L66)+IF(K59="x",'3 - Projects'!$L67)+IF(K60="x",'3 - Projects'!$L68)</f>
        <v>0</v>
      </c>
      <c r="L222" s="85">
        <f>IF(L56="x",'3 - Projects'!$L64,0)+IF(L57="x",'3 - Projects'!$L65)+IF(L58="x",'3 - Projects'!$L66)+IF(L59="x",'3 - Projects'!$L67)+IF(L60="x",'3 - Projects'!$L68)</f>
        <v>0</v>
      </c>
      <c r="M222" s="85">
        <f>IF(M56="x",'3 - Projects'!$L64,0)+IF(M57="x",'3 - Projects'!$L65)+IF(M58="x",'3 - Projects'!$L66)+IF(M59="x",'3 - Projects'!$L67)+IF(M60="x",'3 - Projects'!$L68)</f>
        <v>0</v>
      </c>
      <c r="N222" s="85">
        <f>IF(N56="x",'3 - Projects'!$L64,0)+IF(N57="x",'3 - Projects'!$L65)+IF(N58="x",'3 - Projects'!$L66)+IF(N59="x",'3 - Projects'!$L67)+IF(N60="x",'3 - Projects'!$L68)</f>
        <v>0</v>
      </c>
      <c r="O222" s="85">
        <f>IF(O56="x",'3 - Projects'!$L64,0)+IF(O57="x",'3 - Projects'!$L65)+IF(O58="x",'3 - Projects'!$L66)+IF(O59="x",'3 - Projects'!$L67)+IF(O60="x",'3 - Projects'!$L68)</f>
        <v>0</v>
      </c>
      <c r="P222" s="85">
        <f>IF(P56="x",'3 - Projects'!$L64,0)+IF(P57="x",'3 - Projects'!$L65)+IF(P58="x",'3 - Projects'!$L66)+IF(P59="x",'3 - Projects'!$L67)+IF(P60="x",'3 - Projects'!$L68)</f>
        <v>0</v>
      </c>
      <c r="Q222" s="85">
        <f>IF(Q56="x",'3 - Projects'!$L64,0)+IF(Q57="x",'3 - Projects'!$L65)+IF(Q58="x",'3 - Projects'!$L66)+IF(Q59="x",'3 - Projects'!$L67)+IF(Q60="x",'3 - Projects'!$L68)</f>
        <v>0</v>
      </c>
      <c r="R222" s="85">
        <f>IF(R56="x",'3 - Projects'!$L64,0)+IF(R57="x",'3 - Projects'!$L65)+IF(R58="x",'3 - Projects'!$L66)+IF(R59="x",'3 - Projects'!$L67)+IF(R60="x",'3 - Projects'!$L68)</f>
        <v>0</v>
      </c>
      <c r="S222" s="85">
        <f>IF(S56="x",'3 - Projects'!$L64,0)+IF(S57="x",'3 - Projects'!$L65)+IF(S58="x",'3 - Projects'!$L66)+IF(S59="x",'3 - Projects'!$L67)+IF(S60="x",'3 - Projects'!$L68)</f>
        <v>0</v>
      </c>
      <c r="T222" s="85">
        <f>IF(T56="x",'3 - Projects'!$L64,0)+IF(T57="x",'3 - Projects'!$L65)+IF(T58="x",'3 - Projects'!$L66)+IF(T59="x",'3 - Projects'!$L67)+IF(T60="x",'3 - Projects'!$L68)</f>
        <v>0</v>
      </c>
      <c r="U222" s="85">
        <f>IF(U56="x",'3 - Projects'!$L64,0)+IF(U57="x",'3 - Projects'!$L65)+IF(U58="x",'3 - Projects'!$L66)+IF(U59="x",'3 - Projects'!$L67)+IF(U60="x",'3 - Projects'!$L68)</f>
        <v>0</v>
      </c>
      <c r="V222" s="85">
        <f>IF(V56="x",'3 - Projects'!$L64,0)+IF(V57="x",'3 - Projects'!$L65)+IF(V58="x",'3 - Projects'!$L66)+IF(V59="x",'3 - Projects'!$L67)+IF(V60="x",'3 - Projects'!$L68)</f>
        <v>0</v>
      </c>
      <c r="W222" s="85">
        <f>IF(W56="x",'3 - Projects'!$L64,0)+IF(W57="x",'3 - Projects'!$L65)+IF(W58="x",'3 - Projects'!$L66)+IF(W59="x",'3 - Projects'!$L67)+IF(W60="x",'3 - Projects'!$L68)</f>
        <v>0</v>
      </c>
      <c r="X222" s="85">
        <f>IF(X56="x",'3 - Projects'!$L64,0)+IF(X57="x",'3 - Projects'!$L65)+IF(X58="x",'3 - Projects'!$L66)+IF(X59="x",'3 - Projects'!$L67)+IF(X60="x",'3 - Projects'!$L68)</f>
        <v>0</v>
      </c>
      <c r="Y222" s="85">
        <f>IF(Y56="x",'3 - Projects'!$L64,0)+IF(Y57="x",'3 - Projects'!$L65)+IF(Y58="x",'3 - Projects'!$L66)+IF(Y59="x",'3 - Projects'!$L67)+IF(Y60="x",'3 - Projects'!$L68)</f>
        <v>0</v>
      </c>
      <c r="Z222" s="85">
        <f>IF(Z56="x",'3 - Projects'!$L64,0)+IF(Z57="x",'3 - Projects'!$L65)+IF(Z58="x",'3 - Projects'!$L66)+IF(Z59="x",'3 - Projects'!$L67)+IF(Z60="x",'3 - Projects'!$L68)</f>
        <v>0</v>
      </c>
      <c r="AA222" s="85">
        <f>IF(AA56="x",'3 - Projects'!$L64,0)+IF(AA57="x",'3 - Projects'!$L65)+IF(AA58="x",'3 - Projects'!$L66)+IF(AA59="x",'3 - Projects'!$L67)+IF(AA60="x",'3 - Projects'!$L68)</f>
        <v>0</v>
      </c>
      <c r="AB222" s="85">
        <f>IF(AB56="x",'3 - Projects'!$L64,0)+IF(AB57="x",'3 - Projects'!$L65)+IF(AB58="x",'3 - Projects'!$L66)+IF(AB59="x",'3 - Projects'!$L67)+IF(AB60="x",'3 - Projects'!$L68)</f>
        <v>0</v>
      </c>
      <c r="AC222" s="85">
        <f>IF(AC56="x",'3 - Projects'!$L64,0)+IF(AC57="x",'3 - Projects'!$L65)+IF(AC58="x",'3 - Projects'!$L66)+IF(AC59="x",'3 - Projects'!$L67)+IF(AC60="x",'3 - Projects'!$L68)</f>
        <v>0</v>
      </c>
      <c r="AD222" s="85">
        <f>IF(AD56="x",'3 - Projects'!$L64,0)+IF(AD57="x",'3 - Projects'!$L65)+IF(AD58="x",'3 - Projects'!$L66)+IF(AD59="x",'3 - Projects'!$L67)+IF(AD60="x",'3 - Projects'!$L68)</f>
        <v>0</v>
      </c>
      <c r="AE222" s="85">
        <f>IF(AE56="x",'3 - Projects'!$L64,0)+IF(AE57="x",'3 - Projects'!$L65)+IF(AE58="x",'3 - Projects'!$L66)+IF(AE59="x",'3 - Projects'!$L67)+IF(AE60="x",'3 - Projects'!$L68)</f>
        <v>0</v>
      </c>
      <c r="AF222" s="85">
        <f>IF(AF56="x",'3 - Projects'!$L64,0)+IF(AF57="x",'3 - Projects'!$L65)+IF(AF58="x",'3 - Projects'!$L66)+IF(AF59="x",'3 - Projects'!$L67)+IF(AF60="x",'3 - Projects'!$L68)</f>
        <v>0</v>
      </c>
      <c r="AG222" s="85">
        <f>IF(AG56="x",'3 - Projects'!$L64,0)+IF(AG57="x",'3 - Projects'!$L65)+IF(AG58="x",'3 - Projects'!$L66)+IF(AG59="x",'3 - Projects'!$L67)+IF(AG60="x",'3 - Projects'!$L68)</f>
        <v>0</v>
      </c>
      <c r="AH222" s="85">
        <f>IF(AH56="x",'3 - Projects'!$L64,0)+IF(AH57="x",'3 - Projects'!$L65)+IF(AH58="x",'3 - Projects'!$L66)+IF(AH59="x",'3 - Projects'!$L67)+IF(AH60="x",'3 - Projects'!$L68)</f>
        <v>0</v>
      </c>
      <c r="AI222" s="85">
        <f>IF(AI56="x",'3 - Projects'!$L64,0)+IF(AI57="x",'3 - Projects'!$L65)+IF(AI58="x",'3 - Projects'!$L66)+IF(AI59="x",'3 - Projects'!$L67)+IF(AI60="x",'3 - Projects'!$L68)</f>
        <v>0</v>
      </c>
      <c r="AJ222" s="85">
        <f>IF(AJ56="x",'3 - Projects'!$L64,0)+IF(AJ57="x",'3 - Projects'!$L65)+IF(AJ58="x",'3 - Projects'!$L66)+IF(AJ59="x",'3 - Projects'!$L67)+IF(AJ60="x",'3 - Projects'!$L68)</f>
        <v>0</v>
      </c>
      <c r="AK222" s="85">
        <f>IF(AK56="x",'3 - Projects'!$L64,0)+IF(AK57="x",'3 - Projects'!$L65)+IF(AK58="x",'3 - Projects'!$L66)+IF(AK59="x",'3 - Projects'!$L67)+IF(AK60="x",'3 - Projects'!$L68)</f>
        <v>0</v>
      </c>
      <c r="AL222" s="85">
        <f>IF(AL56="x",'3 - Projects'!$L64,0)+IF(AL57="x",'3 - Projects'!$L65)+IF(AL58="x",'3 - Projects'!$L66)+IF(AL59="x",'3 - Projects'!$L67)+IF(AL60="x",'3 - Projects'!$L68)</f>
        <v>0</v>
      </c>
      <c r="AM222" s="85">
        <f>IF(AM56="x",'3 - Projects'!$L64,0)+IF(AM57="x",'3 - Projects'!$L65)+IF(AM58="x",'3 - Projects'!$L66)+IF(AM59="x",'3 - Projects'!$L67)+IF(AM60="x",'3 - Projects'!$L68)</f>
        <v>0</v>
      </c>
      <c r="AN222" s="85">
        <f>IF(AN56="x",'3 - Projects'!$L64,0)+IF(AN57="x",'3 - Projects'!$L65)+IF(AN58="x",'3 - Projects'!$L66)+IF(AN59="x",'3 - Projects'!$L67)+IF(AN60="x",'3 - Projects'!$L68)</f>
        <v>0</v>
      </c>
      <c r="AO222" s="85">
        <f>IF(AO56="x",'3 - Projects'!$L64,0)+IF(AO57="x",'3 - Projects'!$L65)+IF(AO58="x",'3 - Projects'!$L66)+IF(AO59="x",'3 - Projects'!$L67)+IF(AO60="x",'3 - Projects'!$L68)</f>
        <v>0</v>
      </c>
      <c r="AP222" s="85">
        <f>IF(AP56="x",'3 - Projects'!$L64,0)+IF(AP57="x",'3 - Projects'!$L65)+IF(AP58="x",'3 - Projects'!$L66)+IF(AP59="x",'3 - Projects'!$L67)+IF(AP60="x",'3 - Projects'!$L68)</f>
        <v>0</v>
      </c>
      <c r="AQ222" s="85">
        <f>IF(AQ56="x",'3 - Projects'!$L64,0)+IF(AQ57="x",'3 - Projects'!$L65)+IF(AQ58="x",'3 - Projects'!$L66)+IF(AQ59="x",'3 - Projects'!$L67)+IF(AQ60="x",'3 - Projects'!$L68)</f>
        <v>0</v>
      </c>
      <c r="AR222" s="85">
        <f>IF(AR56="x",'3 - Projects'!$L64,0)+IF(AR57="x",'3 - Projects'!$L65)+IF(AR58="x",'3 - Projects'!$L66)+IF(AR59="x",'3 - Projects'!$L67)+IF(AR60="x",'3 - Projects'!$L68)</f>
        <v>0</v>
      </c>
      <c r="AS222" s="85">
        <f>IF(AS56="x",'3 - Projects'!$L64,0)+IF(AS57="x",'3 - Projects'!$L65)+IF(AS58="x",'3 - Projects'!$L66)+IF(AS59="x",'3 - Projects'!$L67)+IF(AS60="x",'3 - Projects'!$L68)</f>
        <v>0</v>
      </c>
      <c r="AT222" s="85">
        <f>IF(AT56="x",'3 - Projects'!$L64,0)+IF(AT57="x",'3 - Projects'!$L65)+IF(AT58="x",'3 - Projects'!$L66)+IF(AT59="x",'3 - Projects'!$L67)+IF(AT60="x",'3 - Projects'!$L68)</f>
        <v>0</v>
      </c>
      <c r="AU222" s="85">
        <f>IF(AU56="x",'3 - Projects'!$L64,0)+IF(AU57="x",'3 - Projects'!$L65)+IF(AU58="x",'3 - Projects'!$L66)+IF(AU59="x",'3 - Projects'!$L67)+IF(AU60="x",'3 - Projects'!$L68)</f>
        <v>0</v>
      </c>
      <c r="AV222" s="85">
        <f>IF(AV56="x",'3 - Projects'!$L64,0)+IF(AV57="x",'3 - Projects'!$L65)+IF(AV58="x",'3 - Projects'!$L66)+IF(AV59="x",'3 - Projects'!$L67)+IF(AV60="x",'3 - Projects'!$L68)</f>
        <v>0</v>
      </c>
      <c r="AW222" s="85">
        <f>IF(AW56="x",'3 - Projects'!$L64,0)+IF(AW57="x",'3 - Projects'!$L65)+IF(AW58="x",'3 - Projects'!$L66)+IF(AW59="x",'3 - Projects'!$L67)+IF(AW60="x",'3 - Projects'!$L68)</f>
        <v>0</v>
      </c>
      <c r="AX222" s="85">
        <f>IF(AX56="x",'3 - Projects'!$L64,0)+IF(AX57="x",'3 - Projects'!$L65)+IF(AX58="x",'3 - Projects'!$L66)+IF(AX59="x",'3 - Projects'!$L67)+IF(AX60="x",'3 - Projects'!$L68)</f>
        <v>0</v>
      </c>
      <c r="AY222" s="85">
        <f>IF(AY56="x",'3 - Projects'!$L64,0)+IF(AY57="x",'3 - Projects'!$L65)+IF(AY58="x",'3 - Projects'!$L66)+IF(AY59="x",'3 - Projects'!$L67)+IF(AY60="x",'3 - Projects'!$L68)</f>
        <v>0</v>
      </c>
      <c r="AZ222" s="85">
        <f>IF(AZ56="x",'3 - Projects'!$L64,0)+IF(AZ57="x",'3 - Projects'!$L65)+IF(AZ58="x",'3 - Projects'!$L66)+IF(AZ59="x",'3 - Projects'!$L67)+IF(AZ60="x",'3 - Projects'!$L68)</f>
        <v>0</v>
      </c>
      <c r="BA222" s="85">
        <f>IF(BA56="x",'3 - Projects'!$L64,0)+IF(BA57="x",'3 - Projects'!$L65)+IF(BA58="x",'3 - Projects'!$L66)+IF(BA59="x",'3 - Projects'!$L67)+IF(BA60="x",'3 - Projects'!$L68)</f>
        <v>0</v>
      </c>
      <c r="BB222" s="85">
        <f>IF(BB56="x",'3 - Projects'!$L64,0)+IF(BB57="x",'3 - Projects'!$L65)+IF(BB58="x",'3 - Projects'!$L66)+IF(BB59="x",'3 - Projects'!$L67)+IF(BB60="x",'3 - Projects'!$L68)</f>
        <v>0</v>
      </c>
      <c r="BC222" s="85">
        <f>IF(BC56="x",'3 - Projects'!$L64,0)+IF(BC57="x",'3 - Projects'!$L65)+IF(BC58="x",'3 - Projects'!$L66)+IF(BC59="x",'3 - Projects'!$L67)+IF(BC60="x",'3 - Projects'!$L68)</f>
        <v>0</v>
      </c>
      <c r="BD222" s="85">
        <f>IF(BD56="x",'3 - Projects'!$L64,0)+IF(BD57="x",'3 - Projects'!$L65)+IF(BD58="x",'3 - Projects'!$L66)+IF(BD59="x",'3 - Projects'!$L67)+IF(BD60="x",'3 - Projects'!$L68)</f>
        <v>0</v>
      </c>
      <c r="BE222" s="85">
        <f>IF(BE56="x",'3 - Projects'!$L64,0)+IF(BE57="x",'3 - Projects'!$L65)+IF(BE58="x",'3 - Projects'!$L66)+IF(BE59="x",'3 - Projects'!$L67)+IF(BE60="x",'3 - Projects'!$L68)</f>
        <v>0</v>
      </c>
      <c r="BF222" s="85">
        <f>IF(BF56="x",'3 - Projects'!$L64,0)+IF(BF57="x",'3 - Projects'!$L65)+IF(BF58="x",'3 - Projects'!$L66)+IF(BF59="x",'3 - Projects'!$L67)+IF(BF60="x",'3 - Projects'!$L68)</f>
        <v>0</v>
      </c>
      <c r="BG222" s="85">
        <f>IF(BG56="x",'3 - Projects'!$L64,0)+IF(BG57="x",'3 - Projects'!$L65)+IF(BG58="x",'3 - Projects'!$L66)+IF(BG59="x",'3 - Projects'!$L67)+IF(BG60="x",'3 - Projects'!$L68)</f>
        <v>0</v>
      </c>
      <c r="BH222" s="86">
        <f>IF(BH56="x",'3 - Projects'!$L64,0)+IF(BH57="x",'3 - Projects'!$L65)+IF(BH58="x",'3 - Projects'!$L66)+IF(BH59="x",'3 - Projects'!$L67)+IF(BH60="x",'3 - Projects'!$L68)</f>
        <v>0</v>
      </c>
    </row>
    <row r="223" spans="1:60">
      <c r="A223" s="84"/>
      <c r="B223" s="85" t="str">
        <f>IF(Resource7_Name&lt;&gt;"",Resource7_Name&amp;"(s)","")</f>
        <v/>
      </c>
      <c r="C223" s="85"/>
      <c r="D223" s="85"/>
      <c r="E223" s="85"/>
      <c r="F223" s="85"/>
      <c r="G223" s="85"/>
      <c r="H223" s="85"/>
      <c r="I223" s="84">
        <f>IF(I56="x",'3 - Projects'!$M64,0)+IF(I57="x",'3 - Projects'!$M65)+IF(I58="x",'3 - Projects'!$M66)+IF(I59="x",'3 - Projects'!$M67)+IF(I60="x",'3 - Projects'!$M68)</f>
        <v>0</v>
      </c>
      <c r="J223" s="85">
        <f>IF(J56="x",'3 - Projects'!$M64,0)+IF(J57="x",'3 - Projects'!$M65)+IF(J58="x",'3 - Projects'!$M66)+IF(J59="x",'3 - Projects'!$M67)+IF(J60="x",'3 - Projects'!$M68)</f>
        <v>0</v>
      </c>
      <c r="K223" s="85">
        <f>IF(K56="x",'3 - Projects'!$M64,0)+IF(K57="x",'3 - Projects'!$M65)+IF(K58="x",'3 - Projects'!$M66)+IF(K59="x",'3 - Projects'!$M67)+IF(K60="x",'3 - Projects'!$M68)</f>
        <v>0</v>
      </c>
      <c r="L223" s="85">
        <f>IF(L56="x",'3 - Projects'!$M64,0)+IF(L57="x",'3 - Projects'!$M65)+IF(L58="x",'3 - Projects'!$M66)+IF(L59="x",'3 - Projects'!$M67)+IF(L60="x",'3 - Projects'!$M68)</f>
        <v>0</v>
      </c>
      <c r="M223" s="85">
        <f>IF(M56="x",'3 - Projects'!$M64,0)+IF(M57="x",'3 - Projects'!$M65)+IF(M58="x",'3 - Projects'!$M66)+IF(M59="x",'3 - Projects'!$M67)+IF(M60="x",'3 - Projects'!$M68)</f>
        <v>0</v>
      </c>
      <c r="N223" s="85">
        <f>IF(N56="x",'3 - Projects'!$M64,0)+IF(N57="x",'3 - Projects'!$M65)+IF(N58="x",'3 - Projects'!$M66)+IF(N59="x",'3 - Projects'!$M67)+IF(N60="x",'3 - Projects'!$M68)</f>
        <v>0</v>
      </c>
      <c r="O223" s="85">
        <f>IF(O56="x",'3 - Projects'!$M64,0)+IF(O57="x",'3 - Projects'!$M65)+IF(O58="x",'3 - Projects'!$M66)+IF(O59="x",'3 - Projects'!$M67)+IF(O60="x",'3 - Projects'!$M68)</f>
        <v>0</v>
      </c>
      <c r="P223" s="85">
        <f>IF(P56="x",'3 - Projects'!$M64,0)+IF(P57="x",'3 - Projects'!$M65)+IF(P58="x",'3 - Projects'!$M66)+IF(P59="x",'3 - Projects'!$M67)+IF(P60="x",'3 - Projects'!$M68)</f>
        <v>0</v>
      </c>
      <c r="Q223" s="85">
        <f>IF(Q56="x",'3 - Projects'!$M64,0)+IF(Q57="x",'3 - Projects'!$M65)+IF(Q58="x",'3 - Projects'!$M66)+IF(Q59="x",'3 - Projects'!$M67)+IF(Q60="x",'3 - Projects'!$M68)</f>
        <v>0</v>
      </c>
      <c r="R223" s="85">
        <f>IF(R56="x",'3 - Projects'!$M64,0)+IF(R57="x",'3 - Projects'!$M65)+IF(R58="x",'3 - Projects'!$M66)+IF(R59="x",'3 - Projects'!$M67)+IF(R60="x",'3 - Projects'!$M68)</f>
        <v>0</v>
      </c>
      <c r="S223" s="85">
        <f>IF(S56="x",'3 - Projects'!$M64,0)+IF(S57="x",'3 - Projects'!$M65)+IF(S58="x",'3 - Projects'!$M66)+IF(S59="x",'3 - Projects'!$M67)+IF(S60="x",'3 - Projects'!$M68)</f>
        <v>0</v>
      </c>
      <c r="T223" s="85">
        <f>IF(T56="x",'3 - Projects'!$M64,0)+IF(T57="x",'3 - Projects'!$M65)+IF(T58="x",'3 - Projects'!$M66)+IF(T59="x",'3 - Projects'!$M67)+IF(T60="x",'3 - Projects'!$M68)</f>
        <v>0</v>
      </c>
      <c r="U223" s="85">
        <f>IF(U56="x",'3 - Projects'!$M64,0)+IF(U57="x",'3 - Projects'!$M65)+IF(U58="x",'3 - Projects'!$M66)+IF(U59="x",'3 - Projects'!$M67)+IF(U60="x",'3 - Projects'!$M68)</f>
        <v>0</v>
      </c>
      <c r="V223" s="85">
        <f>IF(V56="x",'3 - Projects'!$M64,0)+IF(V57="x",'3 - Projects'!$M65)+IF(V58="x",'3 - Projects'!$M66)+IF(V59="x",'3 - Projects'!$M67)+IF(V60="x",'3 - Projects'!$M68)</f>
        <v>0</v>
      </c>
      <c r="W223" s="85">
        <f>IF(W56="x",'3 - Projects'!$M64,0)+IF(W57="x",'3 - Projects'!$M65)+IF(W58="x",'3 - Projects'!$M66)+IF(W59="x",'3 - Projects'!$M67)+IF(W60="x",'3 - Projects'!$M68)</f>
        <v>0</v>
      </c>
      <c r="X223" s="85">
        <f>IF(X56="x",'3 - Projects'!$M64,0)+IF(X57="x",'3 - Projects'!$M65)+IF(X58="x",'3 - Projects'!$M66)+IF(X59="x",'3 - Projects'!$M67)+IF(X60="x",'3 - Projects'!$M68)</f>
        <v>0</v>
      </c>
      <c r="Y223" s="85">
        <f>IF(Y56="x",'3 - Projects'!$M64,0)+IF(Y57="x",'3 - Projects'!$M65)+IF(Y58="x",'3 - Projects'!$M66)+IF(Y59="x",'3 - Projects'!$M67)+IF(Y60="x",'3 - Projects'!$M68)</f>
        <v>0</v>
      </c>
      <c r="Z223" s="85">
        <f>IF(Z56="x",'3 - Projects'!$M64,0)+IF(Z57="x",'3 - Projects'!$M65)+IF(Z58="x",'3 - Projects'!$M66)+IF(Z59="x",'3 - Projects'!$M67)+IF(Z60="x",'3 - Projects'!$M68)</f>
        <v>0</v>
      </c>
      <c r="AA223" s="85">
        <f>IF(AA56="x",'3 - Projects'!$M64,0)+IF(AA57="x",'3 - Projects'!$M65)+IF(AA58="x",'3 - Projects'!$M66)+IF(AA59="x",'3 - Projects'!$M67)+IF(AA60="x",'3 - Projects'!$M68)</f>
        <v>0</v>
      </c>
      <c r="AB223" s="85">
        <f>IF(AB56="x",'3 - Projects'!$M64,0)+IF(AB57="x",'3 - Projects'!$M65)+IF(AB58="x",'3 - Projects'!$M66)+IF(AB59="x",'3 - Projects'!$M67)+IF(AB60="x",'3 - Projects'!$M68)</f>
        <v>0</v>
      </c>
      <c r="AC223" s="85">
        <f>IF(AC56="x",'3 - Projects'!$M64,0)+IF(AC57="x",'3 - Projects'!$M65)+IF(AC58="x",'3 - Projects'!$M66)+IF(AC59="x",'3 - Projects'!$M67)+IF(AC60="x",'3 - Projects'!$M68)</f>
        <v>0</v>
      </c>
      <c r="AD223" s="85">
        <f>IF(AD56="x",'3 - Projects'!$M64,0)+IF(AD57="x",'3 - Projects'!$M65)+IF(AD58="x",'3 - Projects'!$M66)+IF(AD59="x",'3 - Projects'!$M67)+IF(AD60="x",'3 - Projects'!$M68)</f>
        <v>0</v>
      </c>
      <c r="AE223" s="85">
        <f>IF(AE56="x",'3 - Projects'!$M64,0)+IF(AE57="x",'3 - Projects'!$M65)+IF(AE58="x",'3 - Projects'!$M66)+IF(AE59="x",'3 - Projects'!$M67)+IF(AE60="x",'3 - Projects'!$M68)</f>
        <v>0</v>
      </c>
      <c r="AF223" s="85">
        <f>IF(AF56="x",'3 - Projects'!$M64,0)+IF(AF57="x",'3 - Projects'!$M65)+IF(AF58="x",'3 - Projects'!$M66)+IF(AF59="x",'3 - Projects'!$M67)+IF(AF60="x",'3 - Projects'!$M68)</f>
        <v>0</v>
      </c>
      <c r="AG223" s="85">
        <f>IF(AG56="x",'3 - Projects'!$M64,0)+IF(AG57="x",'3 - Projects'!$M65)+IF(AG58="x",'3 - Projects'!$M66)+IF(AG59="x",'3 - Projects'!$M67)+IF(AG60="x",'3 - Projects'!$M68)</f>
        <v>0</v>
      </c>
      <c r="AH223" s="85">
        <f>IF(AH56="x",'3 - Projects'!$M64,0)+IF(AH57="x",'3 - Projects'!$M65)+IF(AH58="x",'3 - Projects'!$M66)+IF(AH59="x",'3 - Projects'!$M67)+IF(AH60="x",'3 - Projects'!$M68)</f>
        <v>0</v>
      </c>
      <c r="AI223" s="85">
        <f>IF(AI56="x",'3 - Projects'!$M64,0)+IF(AI57="x",'3 - Projects'!$M65)+IF(AI58="x",'3 - Projects'!$M66)+IF(AI59="x",'3 - Projects'!$M67)+IF(AI60="x",'3 - Projects'!$M68)</f>
        <v>0</v>
      </c>
      <c r="AJ223" s="85">
        <f>IF(AJ56="x",'3 - Projects'!$M64,0)+IF(AJ57="x",'3 - Projects'!$M65)+IF(AJ58="x",'3 - Projects'!$M66)+IF(AJ59="x",'3 - Projects'!$M67)+IF(AJ60="x",'3 - Projects'!$M68)</f>
        <v>0</v>
      </c>
      <c r="AK223" s="85">
        <f>IF(AK56="x",'3 - Projects'!$M64,0)+IF(AK57="x",'3 - Projects'!$M65)+IF(AK58="x",'3 - Projects'!$M66)+IF(AK59="x",'3 - Projects'!$M67)+IF(AK60="x",'3 - Projects'!$M68)</f>
        <v>0</v>
      </c>
      <c r="AL223" s="85">
        <f>IF(AL56="x",'3 - Projects'!$M64,0)+IF(AL57="x",'3 - Projects'!$M65)+IF(AL58="x",'3 - Projects'!$M66)+IF(AL59="x",'3 - Projects'!$M67)+IF(AL60="x",'3 - Projects'!$M68)</f>
        <v>0</v>
      </c>
      <c r="AM223" s="85">
        <f>IF(AM56="x",'3 - Projects'!$M64,0)+IF(AM57="x",'3 - Projects'!$M65)+IF(AM58="x",'3 - Projects'!$M66)+IF(AM59="x",'3 - Projects'!$M67)+IF(AM60="x",'3 - Projects'!$M68)</f>
        <v>0</v>
      </c>
      <c r="AN223" s="85">
        <f>IF(AN56="x",'3 - Projects'!$M64,0)+IF(AN57="x",'3 - Projects'!$M65)+IF(AN58="x",'3 - Projects'!$M66)+IF(AN59="x",'3 - Projects'!$M67)+IF(AN60="x",'3 - Projects'!$M68)</f>
        <v>0</v>
      </c>
      <c r="AO223" s="85">
        <f>IF(AO56="x",'3 - Projects'!$M64,0)+IF(AO57="x",'3 - Projects'!$M65)+IF(AO58="x",'3 - Projects'!$M66)+IF(AO59="x",'3 - Projects'!$M67)+IF(AO60="x",'3 - Projects'!$M68)</f>
        <v>0</v>
      </c>
      <c r="AP223" s="85">
        <f>IF(AP56="x",'3 - Projects'!$M64,0)+IF(AP57="x",'3 - Projects'!$M65)+IF(AP58="x",'3 - Projects'!$M66)+IF(AP59="x",'3 - Projects'!$M67)+IF(AP60="x",'3 - Projects'!$M68)</f>
        <v>0</v>
      </c>
      <c r="AQ223" s="85">
        <f>IF(AQ56="x",'3 - Projects'!$M64,0)+IF(AQ57="x",'3 - Projects'!$M65)+IF(AQ58="x",'3 - Projects'!$M66)+IF(AQ59="x",'3 - Projects'!$M67)+IF(AQ60="x",'3 - Projects'!$M68)</f>
        <v>0</v>
      </c>
      <c r="AR223" s="85">
        <f>IF(AR56="x",'3 - Projects'!$M64,0)+IF(AR57="x",'3 - Projects'!$M65)+IF(AR58="x",'3 - Projects'!$M66)+IF(AR59="x",'3 - Projects'!$M67)+IF(AR60="x",'3 - Projects'!$M68)</f>
        <v>0</v>
      </c>
      <c r="AS223" s="85">
        <f>IF(AS56="x",'3 - Projects'!$M64,0)+IF(AS57="x",'3 - Projects'!$M65)+IF(AS58="x",'3 - Projects'!$M66)+IF(AS59="x",'3 - Projects'!$M67)+IF(AS60="x",'3 - Projects'!$M68)</f>
        <v>0</v>
      </c>
      <c r="AT223" s="85">
        <f>IF(AT56="x",'3 - Projects'!$M64,0)+IF(AT57="x",'3 - Projects'!$M65)+IF(AT58="x",'3 - Projects'!$M66)+IF(AT59="x",'3 - Projects'!$M67)+IF(AT60="x",'3 - Projects'!$M68)</f>
        <v>0</v>
      </c>
      <c r="AU223" s="85">
        <f>IF(AU56="x",'3 - Projects'!$M64,0)+IF(AU57="x",'3 - Projects'!$M65)+IF(AU58="x",'3 - Projects'!$M66)+IF(AU59="x",'3 - Projects'!$M67)+IF(AU60="x",'3 - Projects'!$M68)</f>
        <v>0</v>
      </c>
      <c r="AV223" s="85">
        <f>IF(AV56="x",'3 - Projects'!$M64,0)+IF(AV57="x",'3 - Projects'!$M65)+IF(AV58="x",'3 - Projects'!$M66)+IF(AV59="x",'3 - Projects'!$M67)+IF(AV60="x",'3 - Projects'!$M68)</f>
        <v>0</v>
      </c>
      <c r="AW223" s="85">
        <f>IF(AW56="x",'3 - Projects'!$M64,0)+IF(AW57="x",'3 - Projects'!$M65)+IF(AW58="x",'3 - Projects'!$M66)+IF(AW59="x",'3 - Projects'!$M67)+IF(AW60="x",'3 - Projects'!$M68)</f>
        <v>0</v>
      </c>
      <c r="AX223" s="85">
        <f>IF(AX56="x",'3 - Projects'!$M64,0)+IF(AX57="x",'3 - Projects'!$M65)+IF(AX58="x",'3 - Projects'!$M66)+IF(AX59="x",'3 - Projects'!$M67)+IF(AX60="x",'3 - Projects'!$M68)</f>
        <v>0</v>
      </c>
      <c r="AY223" s="85">
        <f>IF(AY56="x",'3 - Projects'!$M64,0)+IF(AY57="x",'3 - Projects'!$M65)+IF(AY58="x",'3 - Projects'!$M66)+IF(AY59="x",'3 - Projects'!$M67)+IF(AY60="x",'3 - Projects'!$M68)</f>
        <v>0</v>
      </c>
      <c r="AZ223" s="85">
        <f>IF(AZ56="x",'3 - Projects'!$M64,0)+IF(AZ57="x",'3 - Projects'!$M65)+IF(AZ58="x",'3 - Projects'!$M66)+IF(AZ59="x",'3 - Projects'!$M67)+IF(AZ60="x",'3 - Projects'!$M68)</f>
        <v>0</v>
      </c>
      <c r="BA223" s="85">
        <f>IF(BA56="x",'3 - Projects'!$M64,0)+IF(BA57="x",'3 - Projects'!$M65)+IF(BA58="x",'3 - Projects'!$M66)+IF(BA59="x",'3 - Projects'!$M67)+IF(BA60="x",'3 - Projects'!$M68)</f>
        <v>0</v>
      </c>
      <c r="BB223" s="85">
        <f>IF(BB56="x",'3 - Projects'!$M64,0)+IF(BB57="x",'3 - Projects'!$M65)+IF(BB58="x",'3 - Projects'!$M66)+IF(BB59="x",'3 - Projects'!$M67)+IF(BB60="x",'3 - Projects'!$M68)</f>
        <v>0</v>
      </c>
      <c r="BC223" s="85">
        <f>IF(BC56="x",'3 - Projects'!$M64,0)+IF(BC57="x",'3 - Projects'!$M65)+IF(BC58="x",'3 - Projects'!$M66)+IF(BC59="x",'3 - Projects'!$M67)+IF(BC60="x",'3 - Projects'!$M68)</f>
        <v>0</v>
      </c>
      <c r="BD223" s="85">
        <f>IF(BD56="x",'3 - Projects'!$M64,0)+IF(BD57="x",'3 - Projects'!$M65)+IF(BD58="x",'3 - Projects'!$M66)+IF(BD59="x",'3 - Projects'!$M67)+IF(BD60="x",'3 - Projects'!$M68)</f>
        <v>0</v>
      </c>
      <c r="BE223" s="85">
        <f>IF(BE56="x",'3 - Projects'!$M64,0)+IF(BE57="x",'3 - Projects'!$M65)+IF(BE58="x",'3 - Projects'!$M66)+IF(BE59="x",'3 - Projects'!$M67)+IF(BE60="x",'3 - Projects'!$M68)</f>
        <v>0</v>
      </c>
      <c r="BF223" s="85">
        <f>IF(BF56="x",'3 - Projects'!$M64,0)+IF(BF57="x",'3 - Projects'!$M65)+IF(BF58="x",'3 - Projects'!$M66)+IF(BF59="x",'3 - Projects'!$M67)+IF(BF60="x",'3 - Projects'!$M68)</f>
        <v>0</v>
      </c>
      <c r="BG223" s="85">
        <f>IF(BG56="x",'3 - Projects'!$M64,0)+IF(BG57="x",'3 - Projects'!$M65)+IF(BG58="x",'3 - Projects'!$M66)+IF(BG59="x",'3 - Projects'!$M67)+IF(BG60="x",'3 - Projects'!$M68)</f>
        <v>0</v>
      </c>
      <c r="BH223" s="86">
        <f>IF(BH56="x",'3 - Projects'!$M64,0)+IF(BH57="x",'3 - Projects'!$M65)+IF(BH58="x",'3 - Projects'!$M66)+IF(BH59="x",'3 - Projects'!$M67)+IF(BH60="x",'3 - Projects'!$M68)</f>
        <v>0</v>
      </c>
    </row>
    <row r="224" spans="1:60">
      <c r="A224" s="84"/>
      <c r="B224" s="85" t="str">
        <f>IF(Resource8_Name&lt;&gt;"",Resource8_Name&amp;"(s)","")</f>
        <v/>
      </c>
      <c r="C224" s="85"/>
      <c r="D224" s="85"/>
      <c r="E224" s="85"/>
      <c r="F224" s="85"/>
      <c r="G224" s="85"/>
      <c r="H224" s="85"/>
      <c r="I224" s="84">
        <f>IF(I56="x",'3 - Projects'!$N64,0)+IF(I57="x",'3 - Projects'!$N65)+IF(I58="x",'3 - Projects'!$N66)+IF(I59="x",'3 - Projects'!$N67)+IF(I60="x",'3 - Projects'!$N68)</f>
        <v>0</v>
      </c>
      <c r="J224" s="85">
        <f>IF(J56="x",'3 - Projects'!$N64,0)+IF(J57="x",'3 - Projects'!$N65)+IF(J58="x",'3 - Projects'!$N66)+IF(J59="x",'3 - Projects'!$N67)+IF(J60="x",'3 - Projects'!$N68)</f>
        <v>0</v>
      </c>
      <c r="K224" s="85">
        <f>IF(K56="x",'3 - Projects'!$N64,0)+IF(K57="x",'3 - Projects'!$N65)+IF(K58="x",'3 - Projects'!$N66)+IF(K59="x",'3 - Projects'!$N67)+IF(K60="x",'3 - Projects'!$N68)</f>
        <v>0</v>
      </c>
      <c r="L224" s="85">
        <f>IF(L56="x",'3 - Projects'!$N64,0)+IF(L57="x",'3 - Projects'!$N65)+IF(L58="x",'3 - Projects'!$N66)+IF(L59="x",'3 - Projects'!$N67)+IF(L60="x",'3 - Projects'!$N68)</f>
        <v>0</v>
      </c>
      <c r="M224" s="85">
        <f>IF(M56="x",'3 - Projects'!$N64,0)+IF(M57="x",'3 - Projects'!$N65)+IF(M58="x",'3 - Projects'!$N66)+IF(M59="x",'3 - Projects'!$N67)+IF(M60="x",'3 - Projects'!$N68)</f>
        <v>0</v>
      </c>
      <c r="N224" s="85">
        <f>IF(N56="x",'3 - Projects'!$N64,0)+IF(N57="x",'3 - Projects'!$N65)+IF(N58="x",'3 - Projects'!$N66)+IF(N59="x",'3 - Projects'!$N67)+IF(N60="x",'3 - Projects'!$N68)</f>
        <v>0</v>
      </c>
      <c r="O224" s="85">
        <f>IF(O56="x",'3 - Projects'!$N64,0)+IF(O57="x",'3 - Projects'!$N65)+IF(O58="x",'3 - Projects'!$N66)+IF(O59="x",'3 - Projects'!$N67)+IF(O60="x",'3 - Projects'!$N68)</f>
        <v>0</v>
      </c>
      <c r="P224" s="85">
        <f>IF(P56="x",'3 - Projects'!$N64,0)+IF(P57="x",'3 - Projects'!$N65)+IF(P58="x",'3 - Projects'!$N66)+IF(P59="x",'3 - Projects'!$N67)+IF(P60="x",'3 - Projects'!$N68)</f>
        <v>0</v>
      </c>
      <c r="Q224" s="85">
        <f>IF(Q56="x",'3 - Projects'!$N64,0)+IF(Q57="x",'3 - Projects'!$N65)+IF(Q58="x",'3 - Projects'!$N66)+IF(Q59="x",'3 - Projects'!$N67)+IF(Q60="x",'3 - Projects'!$N68)</f>
        <v>0</v>
      </c>
      <c r="R224" s="85">
        <f>IF(R56="x",'3 - Projects'!$N64,0)+IF(R57="x",'3 - Projects'!$N65)+IF(R58="x",'3 - Projects'!$N66)+IF(R59="x",'3 - Projects'!$N67)+IF(R60="x",'3 - Projects'!$N68)</f>
        <v>0</v>
      </c>
      <c r="S224" s="85">
        <f>IF(S56="x",'3 - Projects'!$N64,0)+IF(S57="x",'3 - Projects'!$N65)+IF(S58="x",'3 - Projects'!$N66)+IF(S59="x",'3 - Projects'!$N67)+IF(S60="x",'3 - Projects'!$N68)</f>
        <v>0</v>
      </c>
      <c r="T224" s="85">
        <f>IF(T56="x",'3 - Projects'!$N64,0)+IF(T57="x",'3 - Projects'!$N65)+IF(T58="x",'3 - Projects'!$N66)+IF(T59="x",'3 - Projects'!$N67)+IF(T60="x",'3 - Projects'!$N68)</f>
        <v>0</v>
      </c>
      <c r="U224" s="85">
        <f>IF(U56="x",'3 - Projects'!$N64,0)+IF(U57="x",'3 - Projects'!$N65)+IF(U58="x",'3 - Projects'!$N66)+IF(U59="x",'3 - Projects'!$N67)+IF(U60="x",'3 - Projects'!$N68)</f>
        <v>0</v>
      </c>
      <c r="V224" s="85">
        <f>IF(V56="x",'3 - Projects'!$N64,0)+IF(V57="x",'3 - Projects'!$N65)+IF(V58="x",'3 - Projects'!$N66)+IF(V59="x",'3 - Projects'!$N67)+IF(V60="x",'3 - Projects'!$N68)</f>
        <v>0</v>
      </c>
      <c r="W224" s="85">
        <f>IF(W56="x",'3 - Projects'!$N64,0)+IF(W57="x",'3 - Projects'!$N65)+IF(W58="x",'3 - Projects'!$N66)+IF(W59="x",'3 - Projects'!$N67)+IF(W60="x",'3 - Projects'!$N68)</f>
        <v>0</v>
      </c>
      <c r="X224" s="85">
        <f>IF(X56="x",'3 - Projects'!$N64,0)+IF(X57="x",'3 - Projects'!$N65)+IF(X58="x",'3 - Projects'!$N66)+IF(X59="x",'3 - Projects'!$N67)+IF(X60="x",'3 - Projects'!$N68)</f>
        <v>0</v>
      </c>
      <c r="Y224" s="85">
        <f>IF(Y56="x",'3 - Projects'!$N64,0)+IF(Y57="x",'3 - Projects'!$N65)+IF(Y58="x",'3 - Projects'!$N66)+IF(Y59="x",'3 - Projects'!$N67)+IF(Y60="x",'3 - Projects'!$N68)</f>
        <v>0</v>
      </c>
      <c r="Z224" s="85">
        <f>IF(Z56="x",'3 - Projects'!$N64,0)+IF(Z57="x",'3 - Projects'!$N65)+IF(Z58="x",'3 - Projects'!$N66)+IF(Z59="x",'3 - Projects'!$N67)+IF(Z60="x",'3 - Projects'!$N68)</f>
        <v>0</v>
      </c>
      <c r="AA224" s="85">
        <f>IF(AA56="x",'3 - Projects'!$N64,0)+IF(AA57="x",'3 - Projects'!$N65)+IF(AA58="x",'3 - Projects'!$N66)+IF(AA59="x",'3 - Projects'!$N67)+IF(AA60="x",'3 - Projects'!$N68)</f>
        <v>0</v>
      </c>
      <c r="AB224" s="85">
        <f>IF(AB56="x",'3 - Projects'!$N64,0)+IF(AB57="x",'3 - Projects'!$N65)+IF(AB58="x",'3 - Projects'!$N66)+IF(AB59="x",'3 - Projects'!$N67)+IF(AB60="x",'3 - Projects'!$N68)</f>
        <v>0</v>
      </c>
      <c r="AC224" s="85">
        <f>IF(AC56="x",'3 - Projects'!$N64,0)+IF(AC57="x",'3 - Projects'!$N65)+IF(AC58="x",'3 - Projects'!$N66)+IF(AC59="x",'3 - Projects'!$N67)+IF(AC60="x",'3 - Projects'!$N68)</f>
        <v>0</v>
      </c>
      <c r="AD224" s="85">
        <f>IF(AD56="x",'3 - Projects'!$N64,0)+IF(AD57="x",'3 - Projects'!$N65)+IF(AD58="x",'3 - Projects'!$N66)+IF(AD59="x",'3 - Projects'!$N67)+IF(AD60="x",'3 - Projects'!$N68)</f>
        <v>0</v>
      </c>
      <c r="AE224" s="85">
        <f>IF(AE56="x",'3 - Projects'!$N64,0)+IF(AE57="x",'3 - Projects'!$N65)+IF(AE58="x",'3 - Projects'!$N66)+IF(AE59="x",'3 - Projects'!$N67)+IF(AE60="x",'3 - Projects'!$N68)</f>
        <v>0</v>
      </c>
      <c r="AF224" s="85">
        <f>IF(AF56="x",'3 - Projects'!$N64,0)+IF(AF57="x",'3 - Projects'!$N65)+IF(AF58="x",'3 - Projects'!$N66)+IF(AF59="x",'3 - Projects'!$N67)+IF(AF60="x",'3 - Projects'!$N68)</f>
        <v>0</v>
      </c>
      <c r="AG224" s="85">
        <f>IF(AG56="x",'3 - Projects'!$N64,0)+IF(AG57="x",'3 - Projects'!$N65)+IF(AG58="x",'3 - Projects'!$N66)+IF(AG59="x",'3 - Projects'!$N67)+IF(AG60="x",'3 - Projects'!$N68)</f>
        <v>0</v>
      </c>
      <c r="AH224" s="85">
        <f>IF(AH56="x",'3 - Projects'!$N64,0)+IF(AH57="x",'3 - Projects'!$N65)+IF(AH58="x",'3 - Projects'!$N66)+IF(AH59="x",'3 - Projects'!$N67)+IF(AH60="x",'3 - Projects'!$N68)</f>
        <v>0</v>
      </c>
      <c r="AI224" s="85">
        <f>IF(AI56="x",'3 - Projects'!$N64,0)+IF(AI57="x",'3 - Projects'!$N65)+IF(AI58="x",'3 - Projects'!$N66)+IF(AI59="x",'3 - Projects'!$N67)+IF(AI60="x",'3 - Projects'!$N68)</f>
        <v>0</v>
      </c>
      <c r="AJ224" s="85">
        <f>IF(AJ56="x",'3 - Projects'!$N64,0)+IF(AJ57="x",'3 - Projects'!$N65)+IF(AJ58="x",'3 - Projects'!$N66)+IF(AJ59="x",'3 - Projects'!$N67)+IF(AJ60="x",'3 - Projects'!$N68)</f>
        <v>0</v>
      </c>
      <c r="AK224" s="85">
        <f>IF(AK56="x",'3 - Projects'!$N64,0)+IF(AK57="x",'3 - Projects'!$N65)+IF(AK58="x",'3 - Projects'!$N66)+IF(AK59="x",'3 - Projects'!$N67)+IF(AK60="x",'3 - Projects'!$N68)</f>
        <v>0</v>
      </c>
      <c r="AL224" s="85">
        <f>IF(AL56="x",'3 - Projects'!$N64,0)+IF(AL57="x",'3 - Projects'!$N65)+IF(AL58="x",'3 - Projects'!$N66)+IF(AL59="x",'3 - Projects'!$N67)+IF(AL60="x",'3 - Projects'!$N68)</f>
        <v>0</v>
      </c>
      <c r="AM224" s="85">
        <f>IF(AM56="x",'3 - Projects'!$N64,0)+IF(AM57="x",'3 - Projects'!$N65)+IF(AM58="x",'3 - Projects'!$N66)+IF(AM59="x",'3 - Projects'!$N67)+IF(AM60="x",'3 - Projects'!$N68)</f>
        <v>0</v>
      </c>
      <c r="AN224" s="85">
        <f>IF(AN56="x",'3 - Projects'!$N64,0)+IF(AN57="x",'3 - Projects'!$N65)+IF(AN58="x",'3 - Projects'!$N66)+IF(AN59="x",'3 - Projects'!$N67)+IF(AN60="x",'3 - Projects'!$N68)</f>
        <v>0</v>
      </c>
      <c r="AO224" s="85">
        <f>IF(AO56="x",'3 - Projects'!$N64,0)+IF(AO57="x",'3 - Projects'!$N65)+IF(AO58="x",'3 - Projects'!$N66)+IF(AO59="x",'3 - Projects'!$N67)+IF(AO60="x",'3 - Projects'!$N68)</f>
        <v>0</v>
      </c>
      <c r="AP224" s="85">
        <f>IF(AP56="x",'3 - Projects'!$N64,0)+IF(AP57="x",'3 - Projects'!$N65)+IF(AP58="x",'3 - Projects'!$N66)+IF(AP59="x",'3 - Projects'!$N67)+IF(AP60="x",'3 - Projects'!$N68)</f>
        <v>0</v>
      </c>
      <c r="AQ224" s="85">
        <f>IF(AQ56="x",'3 - Projects'!$N64,0)+IF(AQ57="x",'3 - Projects'!$N65)+IF(AQ58="x",'3 - Projects'!$N66)+IF(AQ59="x",'3 - Projects'!$N67)+IF(AQ60="x",'3 - Projects'!$N68)</f>
        <v>0</v>
      </c>
      <c r="AR224" s="85">
        <f>IF(AR56="x",'3 - Projects'!$N64,0)+IF(AR57="x",'3 - Projects'!$N65)+IF(AR58="x",'3 - Projects'!$N66)+IF(AR59="x",'3 - Projects'!$N67)+IF(AR60="x",'3 - Projects'!$N68)</f>
        <v>0</v>
      </c>
      <c r="AS224" s="85">
        <f>IF(AS56="x",'3 - Projects'!$N64,0)+IF(AS57="x",'3 - Projects'!$N65)+IF(AS58="x",'3 - Projects'!$N66)+IF(AS59="x",'3 - Projects'!$N67)+IF(AS60="x",'3 - Projects'!$N68)</f>
        <v>0</v>
      </c>
      <c r="AT224" s="85">
        <f>IF(AT56="x",'3 - Projects'!$N64,0)+IF(AT57="x",'3 - Projects'!$N65)+IF(AT58="x",'3 - Projects'!$N66)+IF(AT59="x",'3 - Projects'!$N67)+IF(AT60="x",'3 - Projects'!$N68)</f>
        <v>0</v>
      </c>
      <c r="AU224" s="85">
        <f>IF(AU56="x",'3 - Projects'!$N64,0)+IF(AU57="x",'3 - Projects'!$N65)+IF(AU58="x",'3 - Projects'!$N66)+IF(AU59="x",'3 - Projects'!$N67)+IF(AU60="x",'3 - Projects'!$N68)</f>
        <v>0</v>
      </c>
      <c r="AV224" s="85">
        <f>IF(AV56="x",'3 - Projects'!$N64,0)+IF(AV57="x",'3 - Projects'!$N65)+IF(AV58="x",'3 - Projects'!$N66)+IF(AV59="x",'3 - Projects'!$N67)+IF(AV60="x",'3 - Projects'!$N68)</f>
        <v>0</v>
      </c>
      <c r="AW224" s="85">
        <f>IF(AW56="x",'3 - Projects'!$N64,0)+IF(AW57="x",'3 - Projects'!$N65)+IF(AW58="x",'3 - Projects'!$N66)+IF(AW59="x",'3 - Projects'!$N67)+IF(AW60="x",'3 - Projects'!$N68)</f>
        <v>0</v>
      </c>
      <c r="AX224" s="85">
        <f>IF(AX56="x",'3 - Projects'!$N64,0)+IF(AX57="x",'3 - Projects'!$N65)+IF(AX58="x",'3 - Projects'!$N66)+IF(AX59="x",'3 - Projects'!$N67)+IF(AX60="x",'3 - Projects'!$N68)</f>
        <v>0</v>
      </c>
      <c r="AY224" s="85">
        <f>IF(AY56="x",'3 - Projects'!$N64,0)+IF(AY57="x",'3 - Projects'!$N65)+IF(AY58="x",'3 - Projects'!$N66)+IF(AY59="x",'3 - Projects'!$N67)+IF(AY60="x",'3 - Projects'!$N68)</f>
        <v>0</v>
      </c>
      <c r="AZ224" s="85">
        <f>IF(AZ56="x",'3 - Projects'!$N64,0)+IF(AZ57="x",'3 - Projects'!$N65)+IF(AZ58="x",'3 - Projects'!$N66)+IF(AZ59="x",'3 - Projects'!$N67)+IF(AZ60="x",'3 - Projects'!$N68)</f>
        <v>0</v>
      </c>
      <c r="BA224" s="85">
        <f>IF(BA56="x",'3 - Projects'!$N64,0)+IF(BA57="x",'3 - Projects'!$N65)+IF(BA58="x",'3 - Projects'!$N66)+IF(BA59="x",'3 - Projects'!$N67)+IF(BA60="x",'3 - Projects'!$N68)</f>
        <v>0</v>
      </c>
      <c r="BB224" s="85">
        <f>IF(BB56="x",'3 - Projects'!$N64,0)+IF(BB57="x",'3 - Projects'!$N65)+IF(BB58="x",'3 - Projects'!$N66)+IF(BB59="x",'3 - Projects'!$N67)+IF(BB60="x",'3 - Projects'!$N68)</f>
        <v>0</v>
      </c>
      <c r="BC224" s="85">
        <f>IF(BC56="x",'3 - Projects'!$N64,0)+IF(BC57="x",'3 - Projects'!$N65)+IF(BC58="x",'3 - Projects'!$N66)+IF(BC59="x",'3 - Projects'!$N67)+IF(BC60="x",'3 - Projects'!$N68)</f>
        <v>0</v>
      </c>
      <c r="BD224" s="85">
        <f>IF(BD56="x",'3 - Projects'!$N64,0)+IF(BD57="x",'3 - Projects'!$N65)+IF(BD58="x",'3 - Projects'!$N66)+IF(BD59="x",'3 - Projects'!$N67)+IF(BD60="x",'3 - Projects'!$N68)</f>
        <v>0</v>
      </c>
      <c r="BE224" s="85">
        <f>IF(BE56="x",'3 - Projects'!$N64,0)+IF(BE57="x",'3 - Projects'!$N65)+IF(BE58="x",'3 - Projects'!$N66)+IF(BE59="x",'3 - Projects'!$N67)+IF(BE60="x",'3 - Projects'!$N68)</f>
        <v>0</v>
      </c>
      <c r="BF224" s="85">
        <f>IF(BF56="x",'3 - Projects'!$N64,0)+IF(BF57="x",'3 - Projects'!$N65)+IF(BF58="x",'3 - Projects'!$N66)+IF(BF59="x",'3 - Projects'!$N67)+IF(BF60="x",'3 - Projects'!$N68)</f>
        <v>0</v>
      </c>
      <c r="BG224" s="85">
        <f>IF(BG56="x",'3 - Projects'!$N64,0)+IF(BG57="x",'3 - Projects'!$N65)+IF(BG58="x",'3 - Projects'!$N66)+IF(BG59="x",'3 - Projects'!$N67)+IF(BG60="x",'3 - Projects'!$N68)</f>
        <v>0</v>
      </c>
      <c r="BH224" s="86">
        <f>IF(BH56="x",'3 - Projects'!$N64,0)+IF(BH57="x",'3 - Projects'!$N65)+IF(BH58="x",'3 - Projects'!$N66)+IF(BH59="x",'3 - Projects'!$N67)+IF(BH60="x",'3 - Projects'!$N68)</f>
        <v>0</v>
      </c>
    </row>
    <row r="225" spans="1:60">
      <c r="A225" s="84"/>
      <c r="B225" s="85" t="str">
        <f>IF(Resource9_Name&lt;&gt;"",Resource9_Name&amp;"(s)","")</f>
        <v/>
      </c>
      <c r="C225" s="85"/>
      <c r="D225" s="85"/>
      <c r="E225" s="85"/>
      <c r="F225" s="85"/>
      <c r="G225" s="85"/>
      <c r="H225" s="85"/>
      <c r="I225" s="84">
        <f>IF(I56="x",'3 - Projects'!$O64,0)+IF(I57="x",'3 - Projects'!$O65)+IF(I58="x",'3 - Projects'!$O66)+IF(I59="x",'3 - Projects'!$O67)+IF(I60="x",'3 - Projects'!$O68)</f>
        <v>0</v>
      </c>
      <c r="J225" s="85">
        <f>IF(J56="x",'3 - Projects'!$O64,0)+IF(J57="x",'3 - Projects'!$O65)+IF(J58="x",'3 - Projects'!$O66)+IF(J59="x",'3 - Projects'!$O67)+IF(J60="x",'3 - Projects'!$O68)</f>
        <v>0</v>
      </c>
      <c r="K225" s="85">
        <f>IF(K56="x",'3 - Projects'!$O64,0)+IF(K57="x",'3 - Projects'!$O65)+IF(K58="x",'3 - Projects'!$O66)+IF(K59="x",'3 - Projects'!$O67)+IF(K60="x",'3 - Projects'!$O68)</f>
        <v>0</v>
      </c>
      <c r="L225" s="85">
        <f>IF(L56="x",'3 - Projects'!$O64,0)+IF(L57="x",'3 - Projects'!$O65)+IF(L58="x",'3 - Projects'!$O66)+IF(L59="x",'3 - Projects'!$O67)+IF(L60="x",'3 - Projects'!$O68)</f>
        <v>0</v>
      </c>
      <c r="M225" s="85">
        <f>IF(M56="x",'3 - Projects'!$O64,0)+IF(M57="x",'3 - Projects'!$O65)+IF(M58="x",'3 - Projects'!$O66)+IF(M59="x",'3 - Projects'!$O67)+IF(M60="x",'3 - Projects'!$O68)</f>
        <v>0</v>
      </c>
      <c r="N225" s="85">
        <f>IF(N56="x",'3 - Projects'!$O64,0)+IF(N57="x",'3 - Projects'!$O65)+IF(N58="x",'3 - Projects'!$O66)+IF(N59="x",'3 - Projects'!$O67)+IF(N60="x",'3 - Projects'!$O68)</f>
        <v>0</v>
      </c>
      <c r="O225" s="85">
        <f>IF(O56="x",'3 - Projects'!$O64,0)+IF(O57="x",'3 - Projects'!$O65)+IF(O58="x",'3 - Projects'!$O66)+IF(O59="x",'3 - Projects'!$O67)+IF(O60="x",'3 - Projects'!$O68)</f>
        <v>0</v>
      </c>
      <c r="P225" s="85">
        <f>IF(P56="x",'3 - Projects'!$O64,0)+IF(P57="x",'3 - Projects'!$O65)+IF(P58="x",'3 - Projects'!$O66)+IF(P59="x",'3 - Projects'!$O67)+IF(P60="x",'3 - Projects'!$O68)</f>
        <v>0</v>
      </c>
      <c r="Q225" s="85">
        <f>IF(Q56="x",'3 - Projects'!$O64,0)+IF(Q57="x",'3 - Projects'!$O65)+IF(Q58="x",'3 - Projects'!$O66)+IF(Q59="x",'3 - Projects'!$O67)+IF(Q60="x",'3 - Projects'!$O68)</f>
        <v>0</v>
      </c>
      <c r="R225" s="85">
        <f>IF(R56="x",'3 - Projects'!$O64,0)+IF(R57="x",'3 - Projects'!$O65)+IF(R58="x",'3 - Projects'!$O66)+IF(R59="x",'3 - Projects'!$O67)+IF(R60="x",'3 - Projects'!$O68)</f>
        <v>0</v>
      </c>
      <c r="S225" s="85">
        <f>IF(S56="x",'3 - Projects'!$O64,0)+IF(S57="x",'3 - Projects'!$O65)+IF(S58="x",'3 - Projects'!$O66)+IF(S59="x",'3 - Projects'!$O67)+IF(S60="x",'3 - Projects'!$O68)</f>
        <v>0</v>
      </c>
      <c r="T225" s="85">
        <f>IF(T56="x",'3 - Projects'!$O64,0)+IF(T57="x",'3 - Projects'!$O65)+IF(T58="x",'3 - Projects'!$O66)+IF(T59="x",'3 - Projects'!$O67)+IF(T60="x",'3 - Projects'!$O68)</f>
        <v>0</v>
      </c>
      <c r="U225" s="85">
        <f>IF(U56="x",'3 - Projects'!$O64,0)+IF(U57="x",'3 - Projects'!$O65)+IF(U58="x",'3 - Projects'!$O66)+IF(U59="x",'3 - Projects'!$O67)+IF(U60="x",'3 - Projects'!$O68)</f>
        <v>0</v>
      </c>
      <c r="V225" s="85">
        <f>IF(V56="x",'3 - Projects'!$O64,0)+IF(V57="x",'3 - Projects'!$O65)+IF(V58="x",'3 - Projects'!$O66)+IF(V59="x",'3 - Projects'!$O67)+IF(V60="x",'3 - Projects'!$O68)</f>
        <v>0</v>
      </c>
      <c r="W225" s="85">
        <f>IF(W56="x",'3 - Projects'!$O64,0)+IF(W57="x",'3 - Projects'!$O65)+IF(W58="x",'3 - Projects'!$O66)+IF(W59="x",'3 - Projects'!$O67)+IF(W60="x",'3 - Projects'!$O68)</f>
        <v>0</v>
      </c>
      <c r="X225" s="85">
        <f>IF(X56="x",'3 - Projects'!$O64,0)+IF(X57="x",'3 - Projects'!$O65)+IF(X58="x",'3 - Projects'!$O66)+IF(X59="x",'3 - Projects'!$O67)+IF(X60="x",'3 - Projects'!$O68)</f>
        <v>0</v>
      </c>
      <c r="Y225" s="85">
        <f>IF(Y56="x",'3 - Projects'!$O64,0)+IF(Y57="x",'3 - Projects'!$O65)+IF(Y58="x",'3 - Projects'!$O66)+IF(Y59="x",'3 - Projects'!$O67)+IF(Y60="x",'3 - Projects'!$O68)</f>
        <v>0</v>
      </c>
      <c r="Z225" s="85">
        <f>IF(Z56="x",'3 - Projects'!$O64,0)+IF(Z57="x",'3 - Projects'!$O65)+IF(Z58="x",'3 - Projects'!$O66)+IF(Z59="x",'3 - Projects'!$O67)+IF(Z60="x",'3 - Projects'!$O68)</f>
        <v>0</v>
      </c>
      <c r="AA225" s="85">
        <f>IF(AA56="x",'3 - Projects'!$O64,0)+IF(AA57="x",'3 - Projects'!$O65)+IF(AA58="x",'3 - Projects'!$O66)+IF(AA59="x",'3 - Projects'!$O67)+IF(AA60="x",'3 - Projects'!$O68)</f>
        <v>0</v>
      </c>
      <c r="AB225" s="85">
        <f>IF(AB56="x",'3 - Projects'!$O64,0)+IF(AB57="x",'3 - Projects'!$O65)+IF(AB58="x",'3 - Projects'!$O66)+IF(AB59="x",'3 - Projects'!$O67)+IF(AB60="x",'3 - Projects'!$O68)</f>
        <v>0</v>
      </c>
      <c r="AC225" s="85">
        <f>IF(AC56="x",'3 - Projects'!$O64,0)+IF(AC57="x",'3 - Projects'!$O65)+IF(AC58="x",'3 - Projects'!$O66)+IF(AC59="x",'3 - Projects'!$O67)+IF(AC60="x",'3 - Projects'!$O68)</f>
        <v>0</v>
      </c>
      <c r="AD225" s="85">
        <f>IF(AD56="x",'3 - Projects'!$O64,0)+IF(AD57="x",'3 - Projects'!$O65)+IF(AD58="x",'3 - Projects'!$O66)+IF(AD59="x",'3 - Projects'!$O67)+IF(AD60="x",'3 - Projects'!$O68)</f>
        <v>0</v>
      </c>
      <c r="AE225" s="85">
        <f>IF(AE56="x",'3 - Projects'!$O64,0)+IF(AE57="x",'3 - Projects'!$O65)+IF(AE58="x",'3 - Projects'!$O66)+IF(AE59="x",'3 - Projects'!$O67)+IF(AE60="x",'3 - Projects'!$O68)</f>
        <v>0</v>
      </c>
      <c r="AF225" s="85">
        <f>IF(AF56="x",'3 - Projects'!$O64,0)+IF(AF57="x",'3 - Projects'!$O65)+IF(AF58="x",'3 - Projects'!$O66)+IF(AF59="x",'3 - Projects'!$O67)+IF(AF60="x",'3 - Projects'!$O68)</f>
        <v>0</v>
      </c>
      <c r="AG225" s="85">
        <f>IF(AG56="x",'3 - Projects'!$O64,0)+IF(AG57="x",'3 - Projects'!$O65)+IF(AG58="x",'3 - Projects'!$O66)+IF(AG59="x",'3 - Projects'!$O67)+IF(AG60="x",'3 - Projects'!$O68)</f>
        <v>0</v>
      </c>
      <c r="AH225" s="85">
        <f>IF(AH56="x",'3 - Projects'!$O64,0)+IF(AH57="x",'3 - Projects'!$O65)+IF(AH58="x",'3 - Projects'!$O66)+IF(AH59="x",'3 - Projects'!$O67)+IF(AH60="x",'3 - Projects'!$O68)</f>
        <v>0</v>
      </c>
      <c r="AI225" s="85">
        <f>IF(AI56="x",'3 - Projects'!$O64,0)+IF(AI57="x",'3 - Projects'!$O65)+IF(AI58="x",'3 - Projects'!$O66)+IF(AI59="x",'3 - Projects'!$O67)+IF(AI60="x",'3 - Projects'!$O68)</f>
        <v>0</v>
      </c>
      <c r="AJ225" s="85">
        <f>IF(AJ56="x",'3 - Projects'!$O64,0)+IF(AJ57="x",'3 - Projects'!$O65)+IF(AJ58="x",'3 - Projects'!$O66)+IF(AJ59="x",'3 - Projects'!$O67)+IF(AJ60="x",'3 - Projects'!$O68)</f>
        <v>0</v>
      </c>
      <c r="AK225" s="85">
        <f>IF(AK56="x",'3 - Projects'!$O64,0)+IF(AK57="x",'3 - Projects'!$O65)+IF(AK58="x",'3 - Projects'!$O66)+IF(AK59="x",'3 - Projects'!$O67)+IF(AK60="x",'3 - Projects'!$O68)</f>
        <v>0</v>
      </c>
      <c r="AL225" s="85">
        <f>IF(AL56="x",'3 - Projects'!$O64,0)+IF(AL57="x",'3 - Projects'!$O65)+IF(AL58="x",'3 - Projects'!$O66)+IF(AL59="x",'3 - Projects'!$O67)+IF(AL60="x",'3 - Projects'!$O68)</f>
        <v>0</v>
      </c>
      <c r="AM225" s="85">
        <f>IF(AM56="x",'3 - Projects'!$O64,0)+IF(AM57="x",'3 - Projects'!$O65)+IF(AM58="x",'3 - Projects'!$O66)+IF(AM59="x",'3 - Projects'!$O67)+IF(AM60="x",'3 - Projects'!$O68)</f>
        <v>0</v>
      </c>
      <c r="AN225" s="85">
        <f>IF(AN56="x",'3 - Projects'!$O64,0)+IF(AN57="x",'3 - Projects'!$O65)+IF(AN58="x",'3 - Projects'!$O66)+IF(AN59="x",'3 - Projects'!$O67)+IF(AN60="x",'3 - Projects'!$O68)</f>
        <v>0</v>
      </c>
      <c r="AO225" s="85">
        <f>IF(AO56="x",'3 - Projects'!$O64,0)+IF(AO57="x",'3 - Projects'!$O65)+IF(AO58="x",'3 - Projects'!$O66)+IF(AO59="x",'3 - Projects'!$O67)+IF(AO60="x",'3 - Projects'!$O68)</f>
        <v>0</v>
      </c>
      <c r="AP225" s="85">
        <f>IF(AP56="x",'3 - Projects'!$O64,0)+IF(AP57="x",'3 - Projects'!$O65)+IF(AP58="x",'3 - Projects'!$O66)+IF(AP59="x",'3 - Projects'!$O67)+IF(AP60="x",'3 - Projects'!$O68)</f>
        <v>0</v>
      </c>
      <c r="AQ225" s="85">
        <f>IF(AQ56="x",'3 - Projects'!$O64,0)+IF(AQ57="x",'3 - Projects'!$O65)+IF(AQ58="x",'3 - Projects'!$O66)+IF(AQ59="x",'3 - Projects'!$O67)+IF(AQ60="x",'3 - Projects'!$O68)</f>
        <v>0</v>
      </c>
      <c r="AR225" s="85">
        <f>IF(AR56="x",'3 - Projects'!$O64,0)+IF(AR57="x",'3 - Projects'!$O65)+IF(AR58="x",'3 - Projects'!$O66)+IF(AR59="x",'3 - Projects'!$O67)+IF(AR60="x",'3 - Projects'!$O68)</f>
        <v>0</v>
      </c>
      <c r="AS225" s="85">
        <f>IF(AS56="x",'3 - Projects'!$O64,0)+IF(AS57="x",'3 - Projects'!$O65)+IF(AS58="x",'3 - Projects'!$O66)+IF(AS59="x",'3 - Projects'!$O67)+IF(AS60="x",'3 - Projects'!$O68)</f>
        <v>0</v>
      </c>
      <c r="AT225" s="85">
        <f>IF(AT56="x",'3 - Projects'!$O64,0)+IF(AT57="x",'3 - Projects'!$O65)+IF(AT58="x",'3 - Projects'!$O66)+IF(AT59="x",'3 - Projects'!$O67)+IF(AT60="x",'3 - Projects'!$O68)</f>
        <v>0</v>
      </c>
      <c r="AU225" s="85">
        <f>IF(AU56="x",'3 - Projects'!$O64,0)+IF(AU57="x",'3 - Projects'!$O65)+IF(AU58="x",'3 - Projects'!$O66)+IF(AU59="x",'3 - Projects'!$O67)+IF(AU60="x",'3 - Projects'!$O68)</f>
        <v>0</v>
      </c>
      <c r="AV225" s="85">
        <f>IF(AV56="x",'3 - Projects'!$O64,0)+IF(AV57="x",'3 - Projects'!$O65)+IF(AV58="x",'3 - Projects'!$O66)+IF(AV59="x",'3 - Projects'!$O67)+IF(AV60="x",'3 - Projects'!$O68)</f>
        <v>0</v>
      </c>
      <c r="AW225" s="85">
        <f>IF(AW56="x",'3 - Projects'!$O64,0)+IF(AW57="x",'3 - Projects'!$O65)+IF(AW58="x",'3 - Projects'!$O66)+IF(AW59="x",'3 - Projects'!$O67)+IF(AW60="x",'3 - Projects'!$O68)</f>
        <v>0</v>
      </c>
      <c r="AX225" s="85">
        <f>IF(AX56="x",'3 - Projects'!$O64,0)+IF(AX57="x",'3 - Projects'!$O65)+IF(AX58="x",'3 - Projects'!$O66)+IF(AX59="x",'3 - Projects'!$O67)+IF(AX60="x",'3 - Projects'!$O68)</f>
        <v>0</v>
      </c>
      <c r="AY225" s="85">
        <f>IF(AY56="x",'3 - Projects'!$O64,0)+IF(AY57="x",'3 - Projects'!$O65)+IF(AY58="x",'3 - Projects'!$O66)+IF(AY59="x",'3 - Projects'!$O67)+IF(AY60="x",'3 - Projects'!$O68)</f>
        <v>0</v>
      </c>
      <c r="AZ225" s="85">
        <f>IF(AZ56="x",'3 - Projects'!$O64,0)+IF(AZ57="x",'3 - Projects'!$O65)+IF(AZ58="x",'3 - Projects'!$O66)+IF(AZ59="x",'3 - Projects'!$O67)+IF(AZ60="x",'3 - Projects'!$O68)</f>
        <v>0</v>
      </c>
      <c r="BA225" s="85">
        <f>IF(BA56="x",'3 - Projects'!$O64,0)+IF(BA57="x",'3 - Projects'!$O65)+IF(BA58="x",'3 - Projects'!$O66)+IF(BA59="x",'3 - Projects'!$O67)+IF(BA60="x",'3 - Projects'!$O68)</f>
        <v>0</v>
      </c>
      <c r="BB225" s="85">
        <f>IF(BB56="x",'3 - Projects'!$O64,0)+IF(BB57="x",'3 - Projects'!$O65)+IF(BB58="x",'3 - Projects'!$O66)+IF(BB59="x",'3 - Projects'!$O67)+IF(BB60="x",'3 - Projects'!$O68)</f>
        <v>0</v>
      </c>
      <c r="BC225" s="85">
        <f>IF(BC56="x",'3 - Projects'!$O64,0)+IF(BC57="x",'3 - Projects'!$O65)+IF(BC58="x",'3 - Projects'!$O66)+IF(BC59="x",'3 - Projects'!$O67)+IF(BC60="x",'3 - Projects'!$O68)</f>
        <v>0</v>
      </c>
      <c r="BD225" s="85">
        <f>IF(BD56="x",'3 - Projects'!$O64,0)+IF(BD57="x",'3 - Projects'!$O65)+IF(BD58="x",'3 - Projects'!$O66)+IF(BD59="x",'3 - Projects'!$O67)+IF(BD60="x",'3 - Projects'!$O68)</f>
        <v>0</v>
      </c>
      <c r="BE225" s="85">
        <f>IF(BE56="x",'3 - Projects'!$O64,0)+IF(BE57="x",'3 - Projects'!$O65)+IF(BE58="x",'3 - Projects'!$O66)+IF(BE59="x",'3 - Projects'!$O67)+IF(BE60="x",'3 - Projects'!$O68)</f>
        <v>0</v>
      </c>
      <c r="BF225" s="85">
        <f>IF(BF56="x",'3 - Projects'!$O64,0)+IF(BF57="x",'3 - Projects'!$O65)+IF(BF58="x",'3 - Projects'!$O66)+IF(BF59="x",'3 - Projects'!$O67)+IF(BF60="x",'3 - Projects'!$O68)</f>
        <v>0</v>
      </c>
      <c r="BG225" s="85">
        <f>IF(BG56="x",'3 - Projects'!$O64,0)+IF(BG57="x",'3 - Projects'!$O65)+IF(BG58="x",'3 - Projects'!$O66)+IF(BG59="x",'3 - Projects'!$O67)+IF(BG60="x",'3 - Projects'!$O68)</f>
        <v>0</v>
      </c>
      <c r="BH225" s="86">
        <f>IF(BH56="x",'3 - Projects'!$O64,0)+IF(BH57="x",'3 - Projects'!$O65)+IF(BH58="x",'3 - Projects'!$O66)+IF(BH59="x",'3 - Projects'!$O67)+IF(BH60="x",'3 - Projects'!$O68)</f>
        <v>0</v>
      </c>
    </row>
    <row r="226" spans="1:60">
      <c r="A226" s="87"/>
      <c r="B226" s="88" t="str">
        <f>IF(Resource10_Name&lt;&gt;"",Resource10_Name&amp;"(s)","")</f>
        <v/>
      </c>
      <c r="C226" s="88"/>
      <c r="D226" s="88"/>
      <c r="E226" s="88"/>
      <c r="F226" s="88"/>
      <c r="G226" s="88"/>
      <c r="H226" s="88"/>
      <c r="I226" s="87">
        <f>IF(I56="x",'3 - Projects'!$P64,0)+IF(I57="x",'3 - Projects'!$P65)+IF(I58="x",'3 - Projects'!$P66)+IF(I59="x",'3 - Projects'!$P67)+IF(I60="x",'3 - Projects'!$P68)</f>
        <v>0</v>
      </c>
      <c r="J226" s="88">
        <f>IF(J56="x",'3 - Projects'!$P64,0)+IF(J57="x",'3 - Projects'!$P65)+IF(J58="x",'3 - Projects'!$P66)+IF(J59="x",'3 - Projects'!$P67)+IF(J60="x",'3 - Projects'!$P68)</f>
        <v>0</v>
      </c>
      <c r="K226" s="88">
        <f>IF(K56="x",'3 - Projects'!$P64,0)+IF(K57="x",'3 - Projects'!$P65)+IF(K58="x",'3 - Projects'!$P66)+IF(K59="x",'3 - Projects'!$P67)+IF(K60="x",'3 - Projects'!$P68)</f>
        <v>0</v>
      </c>
      <c r="L226" s="88">
        <f>IF(L56="x",'3 - Projects'!$P64,0)+IF(L57="x",'3 - Projects'!$P65)+IF(L58="x",'3 - Projects'!$P66)+IF(L59="x",'3 - Projects'!$P67)+IF(L60="x",'3 - Projects'!$P68)</f>
        <v>0</v>
      </c>
      <c r="M226" s="88">
        <f>IF(M56="x",'3 - Projects'!$P64,0)+IF(M57="x",'3 - Projects'!$P65)+IF(M58="x",'3 - Projects'!$P66)+IF(M59="x",'3 - Projects'!$P67)+IF(M60="x",'3 - Projects'!$P68)</f>
        <v>0</v>
      </c>
      <c r="N226" s="88">
        <f>IF(N56="x",'3 - Projects'!$P64,0)+IF(N57="x",'3 - Projects'!$P65)+IF(N58="x",'3 - Projects'!$P66)+IF(N59="x",'3 - Projects'!$P67)+IF(N60="x",'3 - Projects'!$P68)</f>
        <v>0</v>
      </c>
      <c r="O226" s="88">
        <f>IF(O56="x",'3 - Projects'!$P64,0)+IF(O57="x",'3 - Projects'!$P65)+IF(O58="x",'3 - Projects'!$P66)+IF(O59="x",'3 - Projects'!$P67)+IF(O60="x",'3 - Projects'!$P68)</f>
        <v>0</v>
      </c>
      <c r="P226" s="88">
        <f>IF(P56="x",'3 - Projects'!$P64,0)+IF(P57="x",'3 - Projects'!$P65)+IF(P58="x",'3 - Projects'!$P66)+IF(P59="x",'3 - Projects'!$P67)+IF(P60="x",'3 - Projects'!$P68)</f>
        <v>0</v>
      </c>
      <c r="Q226" s="88">
        <f>IF(Q56="x",'3 - Projects'!$P64,0)+IF(Q57="x",'3 - Projects'!$P65)+IF(Q58="x",'3 - Projects'!$P66)+IF(Q59="x",'3 - Projects'!$P67)+IF(Q60="x",'3 - Projects'!$P68)</f>
        <v>0</v>
      </c>
      <c r="R226" s="88">
        <f>IF(R56="x",'3 - Projects'!$P64,0)+IF(R57="x",'3 - Projects'!$P65)+IF(R58="x",'3 - Projects'!$P66)+IF(R59="x",'3 - Projects'!$P67)+IF(R60="x",'3 - Projects'!$P68)</f>
        <v>0</v>
      </c>
      <c r="S226" s="88">
        <f>IF(S56="x",'3 - Projects'!$P64,0)+IF(S57="x",'3 - Projects'!$P65)+IF(S58="x",'3 - Projects'!$P66)+IF(S59="x",'3 - Projects'!$P67)+IF(S60="x",'3 - Projects'!$P68)</f>
        <v>0</v>
      </c>
      <c r="T226" s="88">
        <f>IF(T56="x",'3 - Projects'!$P64,0)+IF(T57="x",'3 - Projects'!$P65)+IF(T58="x",'3 - Projects'!$P66)+IF(T59="x",'3 - Projects'!$P67)+IF(T60="x",'3 - Projects'!$P68)</f>
        <v>0</v>
      </c>
      <c r="U226" s="88">
        <f>IF(U56="x",'3 - Projects'!$P64,0)+IF(U57="x",'3 - Projects'!$P65)+IF(U58="x",'3 - Projects'!$P66)+IF(U59="x",'3 - Projects'!$P67)+IF(U60="x",'3 - Projects'!$P68)</f>
        <v>0</v>
      </c>
      <c r="V226" s="88">
        <f>IF(V56="x",'3 - Projects'!$P64,0)+IF(V57="x",'3 - Projects'!$P65)+IF(V58="x",'3 - Projects'!$P66)+IF(V59="x",'3 - Projects'!$P67)+IF(V60="x",'3 - Projects'!$P68)</f>
        <v>0</v>
      </c>
      <c r="W226" s="88">
        <f>IF(W56="x",'3 - Projects'!$P64,0)+IF(W57="x",'3 - Projects'!$P65)+IF(W58="x",'3 - Projects'!$P66)+IF(W59="x",'3 - Projects'!$P67)+IF(W60="x",'3 - Projects'!$P68)</f>
        <v>0</v>
      </c>
      <c r="X226" s="88">
        <f>IF(X56="x",'3 - Projects'!$P64,0)+IF(X57="x",'3 - Projects'!$P65)+IF(X58="x",'3 - Projects'!$P66)+IF(X59="x",'3 - Projects'!$P67)+IF(X60="x",'3 - Projects'!$P68)</f>
        <v>0</v>
      </c>
      <c r="Y226" s="88">
        <f>IF(Y56="x",'3 - Projects'!$P64,0)+IF(Y57="x",'3 - Projects'!$P65)+IF(Y58="x",'3 - Projects'!$P66)+IF(Y59="x",'3 - Projects'!$P67)+IF(Y60="x",'3 - Projects'!$P68)</f>
        <v>0</v>
      </c>
      <c r="Z226" s="88">
        <f>IF(Z56="x",'3 - Projects'!$P64,0)+IF(Z57="x",'3 - Projects'!$P65)+IF(Z58="x",'3 - Projects'!$P66)+IF(Z59="x",'3 - Projects'!$P67)+IF(Z60="x",'3 - Projects'!$P68)</f>
        <v>0</v>
      </c>
      <c r="AA226" s="88">
        <f>IF(AA56="x",'3 - Projects'!$P64,0)+IF(AA57="x",'3 - Projects'!$P65)+IF(AA58="x",'3 - Projects'!$P66)+IF(AA59="x",'3 - Projects'!$P67)+IF(AA60="x",'3 - Projects'!$P68)</f>
        <v>0</v>
      </c>
      <c r="AB226" s="88">
        <f>IF(AB56="x",'3 - Projects'!$P64,0)+IF(AB57="x",'3 - Projects'!$P65)+IF(AB58="x",'3 - Projects'!$P66)+IF(AB59="x",'3 - Projects'!$P67)+IF(AB60="x",'3 - Projects'!$P68)</f>
        <v>0</v>
      </c>
      <c r="AC226" s="88">
        <f>IF(AC56="x",'3 - Projects'!$P64,0)+IF(AC57="x",'3 - Projects'!$P65)+IF(AC58="x",'3 - Projects'!$P66)+IF(AC59="x",'3 - Projects'!$P67)+IF(AC60="x",'3 - Projects'!$P68)</f>
        <v>0</v>
      </c>
      <c r="AD226" s="88">
        <f>IF(AD56="x",'3 - Projects'!$P64,0)+IF(AD57="x",'3 - Projects'!$P65)+IF(AD58="x",'3 - Projects'!$P66)+IF(AD59="x",'3 - Projects'!$P67)+IF(AD60="x",'3 - Projects'!$P68)</f>
        <v>0</v>
      </c>
      <c r="AE226" s="88">
        <f>IF(AE56="x",'3 - Projects'!$P64,0)+IF(AE57="x",'3 - Projects'!$P65)+IF(AE58="x",'3 - Projects'!$P66)+IF(AE59="x",'3 - Projects'!$P67)+IF(AE60="x",'3 - Projects'!$P68)</f>
        <v>0</v>
      </c>
      <c r="AF226" s="88">
        <f>IF(AF56="x",'3 - Projects'!$P64,0)+IF(AF57="x",'3 - Projects'!$P65)+IF(AF58="x",'3 - Projects'!$P66)+IF(AF59="x",'3 - Projects'!$P67)+IF(AF60="x",'3 - Projects'!$P68)</f>
        <v>0</v>
      </c>
      <c r="AG226" s="88">
        <f>IF(AG56="x",'3 - Projects'!$P64,0)+IF(AG57="x",'3 - Projects'!$P65)+IF(AG58="x",'3 - Projects'!$P66)+IF(AG59="x",'3 - Projects'!$P67)+IF(AG60="x",'3 - Projects'!$P68)</f>
        <v>0</v>
      </c>
      <c r="AH226" s="88">
        <f>IF(AH56="x",'3 - Projects'!$P64,0)+IF(AH57="x",'3 - Projects'!$P65)+IF(AH58="x",'3 - Projects'!$P66)+IF(AH59="x",'3 - Projects'!$P67)+IF(AH60="x",'3 - Projects'!$P68)</f>
        <v>0</v>
      </c>
      <c r="AI226" s="88">
        <f>IF(AI56="x",'3 - Projects'!$P64,0)+IF(AI57="x",'3 - Projects'!$P65)+IF(AI58="x",'3 - Projects'!$P66)+IF(AI59="x",'3 - Projects'!$P67)+IF(AI60="x",'3 - Projects'!$P68)</f>
        <v>0</v>
      </c>
      <c r="AJ226" s="88">
        <f>IF(AJ56="x",'3 - Projects'!$P64,0)+IF(AJ57="x",'3 - Projects'!$P65)+IF(AJ58="x",'3 - Projects'!$P66)+IF(AJ59="x",'3 - Projects'!$P67)+IF(AJ60="x",'3 - Projects'!$P68)</f>
        <v>0</v>
      </c>
      <c r="AK226" s="88">
        <f>IF(AK56="x",'3 - Projects'!$P64,0)+IF(AK57="x",'3 - Projects'!$P65)+IF(AK58="x",'3 - Projects'!$P66)+IF(AK59="x",'3 - Projects'!$P67)+IF(AK60="x",'3 - Projects'!$P68)</f>
        <v>0</v>
      </c>
      <c r="AL226" s="88">
        <f>IF(AL56="x",'3 - Projects'!$P64,0)+IF(AL57="x",'3 - Projects'!$P65)+IF(AL58="x",'3 - Projects'!$P66)+IF(AL59="x",'3 - Projects'!$P67)+IF(AL60="x",'3 - Projects'!$P68)</f>
        <v>0</v>
      </c>
      <c r="AM226" s="88">
        <f>IF(AM56="x",'3 - Projects'!$P64,0)+IF(AM57="x",'3 - Projects'!$P65)+IF(AM58="x",'3 - Projects'!$P66)+IF(AM59="x",'3 - Projects'!$P67)+IF(AM60="x",'3 - Projects'!$P68)</f>
        <v>0</v>
      </c>
      <c r="AN226" s="88">
        <f>IF(AN56="x",'3 - Projects'!$P64,0)+IF(AN57="x",'3 - Projects'!$P65)+IF(AN58="x",'3 - Projects'!$P66)+IF(AN59="x",'3 - Projects'!$P67)+IF(AN60="x",'3 - Projects'!$P68)</f>
        <v>0</v>
      </c>
      <c r="AO226" s="88">
        <f>IF(AO56="x",'3 - Projects'!$P64,0)+IF(AO57="x",'3 - Projects'!$P65)+IF(AO58="x",'3 - Projects'!$P66)+IF(AO59="x",'3 - Projects'!$P67)+IF(AO60="x",'3 - Projects'!$P68)</f>
        <v>0</v>
      </c>
      <c r="AP226" s="88">
        <f>IF(AP56="x",'3 - Projects'!$P64,0)+IF(AP57="x",'3 - Projects'!$P65)+IF(AP58="x",'3 - Projects'!$P66)+IF(AP59="x",'3 - Projects'!$P67)+IF(AP60="x",'3 - Projects'!$P68)</f>
        <v>0</v>
      </c>
      <c r="AQ226" s="88">
        <f>IF(AQ56="x",'3 - Projects'!$P64,0)+IF(AQ57="x",'3 - Projects'!$P65)+IF(AQ58="x",'3 - Projects'!$P66)+IF(AQ59="x",'3 - Projects'!$P67)+IF(AQ60="x",'3 - Projects'!$P68)</f>
        <v>0</v>
      </c>
      <c r="AR226" s="88">
        <f>IF(AR56="x",'3 - Projects'!$P64,0)+IF(AR57="x",'3 - Projects'!$P65)+IF(AR58="x",'3 - Projects'!$P66)+IF(AR59="x",'3 - Projects'!$P67)+IF(AR60="x",'3 - Projects'!$P68)</f>
        <v>0</v>
      </c>
      <c r="AS226" s="88">
        <f>IF(AS56="x",'3 - Projects'!$P64,0)+IF(AS57="x",'3 - Projects'!$P65)+IF(AS58="x",'3 - Projects'!$P66)+IF(AS59="x",'3 - Projects'!$P67)+IF(AS60="x",'3 - Projects'!$P68)</f>
        <v>0</v>
      </c>
      <c r="AT226" s="88">
        <f>IF(AT56="x",'3 - Projects'!$P64,0)+IF(AT57="x",'3 - Projects'!$P65)+IF(AT58="x",'3 - Projects'!$P66)+IF(AT59="x",'3 - Projects'!$P67)+IF(AT60="x",'3 - Projects'!$P68)</f>
        <v>0</v>
      </c>
      <c r="AU226" s="88">
        <f>IF(AU56="x",'3 - Projects'!$P64,0)+IF(AU57="x",'3 - Projects'!$P65)+IF(AU58="x",'3 - Projects'!$P66)+IF(AU59="x",'3 - Projects'!$P67)+IF(AU60="x",'3 - Projects'!$P68)</f>
        <v>0</v>
      </c>
      <c r="AV226" s="88">
        <f>IF(AV56="x",'3 - Projects'!$P64,0)+IF(AV57="x",'3 - Projects'!$P65)+IF(AV58="x",'3 - Projects'!$P66)+IF(AV59="x",'3 - Projects'!$P67)+IF(AV60="x",'3 - Projects'!$P68)</f>
        <v>0</v>
      </c>
      <c r="AW226" s="88">
        <f>IF(AW56="x",'3 - Projects'!$P64,0)+IF(AW57="x",'3 - Projects'!$P65)+IF(AW58="x",'3 - Projects'!$P66)+IF(AW59="x",'3 - Projects'!$P67)+IF(AW60="x",'3 - Projects'!$P68)</f>
        <v>0</v>
      </c>
      <c r="AX226" s="88">
        <f>IF(AX56="x",'3 - Projects'!$P64,0)+IF(AX57="x",'3 - Projects'!$P65)+IF(AX58="x",'3 - Projects'!$P66)+IF(AX59="x",'3 - Projects'!$P67)+IF(AX60="x",'3 - Projects'!$P68)</f>
        <v>0</v>
      </c>
      <c r="AY226" s="88">
        <f>IF(AY56="x",'3 - Projects'!$P64,0)+IF(AY57="x",'3 - Projects'!$P65)+IF(AY58="x",'3 - Projects'!$P66)+IF(AY59="x",'3 - Projects'!$P67)+IF(AY60="x",'3 - Projects'!$P68)</f>
        <v>0</v>
      </c>
      <c r="AZ226" s="88">
        <f>IF(AZ56="x",'3 - Projects'!$P64,0)+IF(AZ57="x",'3 - Projects'!$P65)+IF(AZ58="x",'3 - Projects'!$P66)+IF(AZ59="x",'3 - Projects'!$P67)+IF(AZ60="x",'3 - Projects'!$P68)</f>
        <v>0</v>
      </c>
      <c r="BA226" s="88">
        <f>IF(BA56="x",'3 - Projects'!$P64,0)+IF(BA57="x",'3 - Projects'!$P65)+IF(BA58="x",'3 - Projects'!$P66)+IF(BA59="x",'3 - Projects'!$P67)+IF(BA60="x",'3 - Projects'!$P68)</f>
        <v>0</v>
      </c>
      <c r="BB226" s="88">
        <f>IF(BB56="x",'3 - Projects'!$P64,0)+IF(BB57="x",'3 - Projects'!$P65)+IF(BB58="x",'3 - Projects'!$P66)+IF(BB59="x",'3 - Projects'!$P67)+IF(BB60="x",'3 - Projects'!$P68)</f>
        <v>0</v>
      </c>
      <c r="BC226" s="88">
        <f>IF(BC56="x",'3 - Projects'!$P64,0)+IF(BC57="x",'3 - Projects'!$P65)+IF(BC58="x",'3 - Projects'!$P66)+IF(BC59="x",'3 - Projects'!$P67)+IF(BC60="x",'3 - Projects'!$P68)</f>
        <v>0</v>
      </c>
      <c r="BD226" s="88">
        <f>IF(BD56="x",'3 - Projects'!$P64,0)+IF(BD57="x",'3 - Projects'!$P65)+IF(BD58="x",'3 - Projects'!$P66)+IF(BD59="x",'3 - Projects'!$P67)+IF(BD60="x",'3 - Projects'!$P68)</f>
        <v>0</v>
      </c>
      <c r="BE226" s="88">
        <f>IF(BE56="x",'3 - Projects'!$P64,0)+IF(BE57="x",'3 - Projects'!$P65)+IF(BE58="x",'3 - Projects'!$P66)+IF(BE59="x",'3 - Projects'!$P67)+IF(BE60="x",'3 - Projects'!$P68)</f>
        <v>0</v>
      </c>
      <c r="BF226" s="88">
        <f>IF(BF56="x",'3 - Projects'!$P64,0)+IF(BF57="x",'3 - Projects'!$P65)+IF(BF58="x",'3 - Projects'!$P66)+IF(BF59="x",'3 - Projects'!$P67)+IF(BF60="x",'3 - Projects'!$P68)</f>
        <v>0</v>
      </c>
      <c r="BG226" s="88">
        <f>IF(BG56="x",'3 - Projects'!$P64,0)+IF(BG57="x",'3 - Projects'!$P65)+IF(BG58="x",'3 - Projects'!$P66)+IF(BG59="x",'3 - Projects'!$P67)+IF(BG60="x",'3 - Projects'!$P68)</f>
        <v>0</v>
      </c>
      <c r="BH226" s="89">
        <f>IF(BH56="x",'3 - Projects'!$P64,0)+IF(BH57="x",'3 - Projects'!$P65)+IF(BH58="x",'3 - Projects'!$P66)+IF(BH59="x",'3 - Projects'!$P67)+IF(BH60="x",'3 - Projects'!$P68)</f>
        <v>0</v>
      </c>
    </row>
    <row r="227" spans="1:60">
      <c r="A227" s="93" t="s">
        <v>18</v>
      </c>
      <c r="B227" s="82" t="str">
        <f>IF(Resource1_Name&lt;&gt;"",Resource1_Name&amp;"(s)","")</f>
        <v/>
      </c>
      <c r="C227" s="85"/>
      <c r="D227" s="85"/>
      <c r="E227" s="85"/>
      <c r="F227" s="85"/>
      <c r="G227" s="85"/>
      <c r="H227" s="85"/>
      <c r="I227" s="84">
        <f>IF(I61="x",'3 - Projects'!$G74,0)+IF(I62="x",'3 - Projects'!$G75)+IF(I63="x",'3 - Projects'!$G76)+IF(I64="x",'3 - Projects'!$G77)+IF(I65="x",'3 - Projects'!$G78)</f>
        <v>0</v>
      </c>
      <c r="J227" s="85">
        <f>IF(J61="x",'3 - Projects'!$G74,0)+IF(J62="x",'3 - Projects'!$G75)+IF(J63="x",'3 - Projects'!$G76)+IF(J64="x",'3 - Projects'!$G77)+IF(J65="x",'3 - Projects'!$G78)</f>
        <v>0</v>
      </c>
      <c r="K227" s="85">
        <f>IF(K61="x",'3 - Projects'!$G74,0)+IF(K62="x",'3 - Projects'!$G75)+IF(K63="x",'3 - Projects'!$G76)+IF(K64="x",'3 - Projects'!$G77)+IF(K65="x",'3 - Projects'!$G78)</f>
        <v>0</v>
      </c>
      <c r="L227" s="85">
        <f>IF(L61="x",'3 - Projects'!$G74,0)+IF(L62="x",'3 - Projects'!$G75)+IF(L63="x",'3 - Projects'!$G76)+IF(L64="x",'3 - Projects'!$G77)+IF(L65="x",'3 - Projects'!$G78)</f>
        <v>0</v>
      </c>
      <c r="M227" s="85">
        <f>IF(M61="x",'3 - Projects'!$G74,0)+IF(M62="x",'3 - Projects'!$G75)+IF(M63="x",'3 - Projects'!$G76)+IF(M64="x",'3 - Projects'!$G77)+IF(M65="x",'3 - Projects'!$G78)</f>
        <v>0</v>
      </c>
      <c r="N227" s="85">
        <f>IF(N61="x",'3 - Projects'!$G74,0)+IF(N62="x",'3 - Projects'!$G75)+IF(N63="x",'3 - Projects'!$G76)+IF(N64="x",'3 - Projects'!$G77)+IF(N65="x",'3 - Projects'!$G78)</f>
        <v>0</v>
      </c>
      <c r="O227" s="85">
        <f>IF(O61="x",'3 - Projects'!$G74,0)+IF(O62="x",'3 - Projects'!$G75)+IF(O63="x",'3 - Projects'!$G76)+IF(O64="x",'3 - Projects'!$G77)+IF(O65="x",'3 - Projects'!$G78)</f>
        <v>0</v>
      </c>
      <c r="P227" s="85">
        <f>IF(P61="x",'3 - Projects'!$G74,0)+IF(P62="x",'3 - Projects'!$G75)+IF(P63="x",'3 - Projects'!$G76)+IF(P64="x",'3 - Projects'!$G77)+IF(P65="x",'3 - Projects'!$G78)</f>
        <v>0</v>
      </c>
      <c r="Q227" s="85">
        <f>IF(Q61="x",'3 - Projects'!$G74,0)+IF(Q62="x",'3 - Projects'!$G75)+IF(Q63="x",'3 - Projects'!$G76)+IF(Q64="x",'3 - Projects'!$G77)+IF(Q65="x",'3 - Projects'!$G78)</f>
        <v>0</v>
      </c>
      <c r="R227" s="85">
        <f>IF(R61="x",'3 - Projects'!$G74,0)+IF(R62="x",'3 - Projects'!$G75)+IF(R63="x",'3 - Projects'!$G76)+IF(R64="x",'3 - Projects'!$G77)+IF(R65="x",'3 - Projects'!$G78)</f>
        <v>0</v>
      </c>
      <c r="S227" s="85">
        <f>IF(S61="x",'3 - Projects'!$G74,0)+IF(S62="x",'3 - Projects'!$G75)+IF(S63="x",'3 - Projects'!$G76)+IF(S64="x",'3 - Projects'!$G77)+IF(S65="x",'3 - Projects'!$G78)</f>
        <v>0</v>
      </c>
      <c r="T227" s="85">
        <f>IF(T61="x",'3 - Projects'!$G74,0)+IF(T62="x",'3 - Projects'!$G75)+IF(T63="x",'3 - Projects'!$G76)+IF(T64="x",'3 - Projects'!$G77)+IF(T65="x",'3 - Projects'!$G78)</f>
        <v>0</v>
      </c>
      <c r="U227" s="85">
        <f>IF(U61="x",'3 - Projects'!$G74,0)+IF(U62="x",'3 - Projects'!$G75)+IF(U63="x",'3 - Projects'!$G76)+IF(U64="x",'3 - Projects'!$G77)+IF(U65="x",'3 - Projects'!$G78)</f>
        <v>0</v>
      </c>
      <c r="V227" s="85">
        <f>IF(V61="x",'3 - Projects'!$G74,0)+IF(V62="x",'3 - Projects'!$G75)+IF(V63="x",'3 - Projects'!$G76)+IF(V64="x",'3 - Projects'!$G77)+IF(V65="x",'3 - Projects'!$G78)</f>
        <v>0</v>
      </c>
      <c r="W227" s="85">
        <f>IF(W61="x",'3 - Projects'!$G74,0)+IF(W62="x",'3 - Projects'!$G75)+IF(W63="x",'3 - Projects'!$G76)+IF(W64="x",'3 - Projects'!$G77)+IF(W65="x",'3 - Projects'!$G78)</f>
        <v>0</v>
      </c>
      <c r="X227" s="85">
        <f>IF(X61="x",'3 - Projects'!$G74,0)+IF(X62="x",'3 - Projects'!$G75)+IF(X63="x",'3 - Projects'!$G76)+IF(X64="x",'3 - Projects'!$G77)+IF(X65="x",'3 - Projects'!$G78)</f>
        <v>0</v>
      </c>
      <c r="Y227" s="85">
        <f>IF(Y61="x",'3 - Projects'!$G74,0)+IF(Y62="x",'3 - Projects'!$G75)+IF(Y63="x",'3 - Projects'!$G76)+IF(Y64="x",'3 - Projects'!$G77)+IF(Y65="x",'3 - Projects'!$G78)</f>
        <v>0</v>
      </c>
      <c r="Z227" s="85">
        <f>IF(Z61="x",'3 - Projects'!$G74,0)+IF(Z62="x",'3 - Projects'!$G75)+IF(Z63="x",'3 - Projects'!$G76)+IF(Z64="x",'3 - Projects'!$G77)+IF(Z65="x",'3 - Projects'!$G78)</f>
        <v>0</v>
      </c>
      <c r="AA227" s="85">
        <f>IF(AA61="x",'3 - Projects'!$G74,0)+IF(AA62="x",'3 - Projects'!$G75)+IF(AA63="x",'3 - Projects'!$G76)+IF(AA64="x",'3 - Projects'!$G77)+IF(AA65="x",'3 - Projects'!$G78)</f>
        <v>0</v>
      </c>
      <c r="AB227" s="85">
        <f>IF(AB61="x",'3 - Projects'!$G74,0)+IF(AB62="x",'3 - Projects'!$G75)+IF(AB63="x",'3 - Projects'!$G76)+IF(AB64="x",'3 - Projects'!$G77)+IF(AB65="x",'3 - Projects'!$G78)</f>
        <v>0</v>
      </c>
      <c r="AC227" s="85">
        <f>IF(AC61="x",'3 - Projects'!$G74,0)+IF(AC62="x",'3 - Projects'!$G75)+IF(AC63="x",'3 - Projects'!$G76)+IF(AC64="x",'3 - Projects'!$G77)+IF(AC65="x",'3 - Projects'!$G78)</f>
        <v>0</v>
      </c>
      <c r="AD227" s="85">
        <f>IF(AD61="x",'3 - Projects'!$G74,0)+IF(AD62="x",'3 - Projects'!$G75)+IF(AD63="x",'3 - Projects'!$G76)+IF(AD64="x",'3 - Projects'!$G77)+IF(AD65="x",'3 - Projects'!$G78)</f>
        <v>0</v>
      </c>
      <c r="AE227" s="85">
        <f>IF(AE61="x",'3 - Projects'!$G74,0)+IF(AE62="x",'3 - Projects'!$G75)+IF(AE63="x",'3 - Projects'!$G76)+IF(AE64="x",'3 - Projects'!$G77)+IF(AE65="x",'3 - Projects'!$G78)</f>
        <v>0</v>
      </c>
      <c r="AF227" s="85">
        <f>IF(AF61="x",'3 - Projects'!$G74,0)+IF(AF62="x",'3 - Projects'!$G75)+IF(AF63="x",'3 - Projects'!$G76)+IF(AF64="x",'3 - Projects'!$G77)+IF(AF65="x",'3 - Projects'!$G78)</f>
        <v>0</v>
      </c>
      <c r="AG227" s="85">
        <f>IF(AG61="x",'3 - Projects'!$G74,0)+IF(AG62="x",'3 - Projects'!$G75)+IF(AG63="x",'3 - Projects'!$G76)+IF(AG64="x",'3 - Projects'!$G77)+IF(AG65="x",'3 - Projects'!$G78)</f>
        <v>0</v>
      </c>
      <c r="AH227" s="85">
        <f>IF(AH61="x",'3 - Projects'!$G74,0)+IF(AH62="x",'3 - Projects'!$G75)+IF(AH63="x",'3 - Projects'!$G76)+IF(AH64="x",'3 - Projects'!$G77)+IF(AH65="x",'3 - Projects'!$G78)</f>
        <v>0</v>
      </c>
      <c r="AI227" s="85">
        <f>IF(AI61="x",'3 - Projects'!$G74,0)+IF(AI62="x",'3 - Projects'!$G75)+IF(AI63="x",'3 - Projects'!$G76)+IF(AI64="x",'3 - Projects'!$G77)+IF(AI65="x",'3 - Projects'!$G78)</f>
        <v>0</v>
      </c>
      <c r="AJ227" s="85">
        <f>IF(AJ61="x",'3 - Projects'!$G74,0)+IF(AJ62="x",'3 - Projects'!$G75)+IF(AJ63="x",'3 - Projects'!$G76)+IF(AJ64="x",'3 - Projects'!$G77)+IF(AJ65="x",'3 - Projects'!$G78)</f>
        <v>0</v>
      </c>
      <c r="AK227" s="85">
        <f>IF(AK61="x",'3 - Projects'!$G74,0)+IF(AK62="x",'3 - Projects'!$G75)+IF(AK63="x",'3 - Projects'!$G76)+IF(AK64="x",'3 - Projects'!$G77)+IF(AK65="x",'3 - Projects'!$G78)</f>
        <v>0</v>
      </c>
      <c r="AL227" s="85">
        <f>IF(AL61="x",'3 - Projects'!$G74,0)+IF(AL62="x",'3 - Projects'!$G75)+IF(AL63="x",'3 - Projects'!$G76)+IF(AL64="x",'3 - Projects'!$G77)+IF(AL65="x",'3 - Projects'!$G78)</f>
        <v>0</v>
      </c>
      <c r="AM227" s="85">
        <f>IF(AM61="x",'3 - Projects'!$G74,0)+IF(AM62="x",'3 - Projects'!$G75)+IF(AM63="x",'3 - Projects'!$G76)+IF(AM64="x",'3 - Projects'!$G77)+IF(AM65="x",'3 - Projects'!$G78)</f>
        <v>0</v>
      </c>
      <c r="AN227" s="85">
        <f>IF(AN61="x",'3 - Projects'!$G74,0)+IF(AN62="x",'3 - Projects'!$G75)+IF(AN63="x",'3 - Projects'!$G76)+IF(AN64="x",'3 - Projects'!$G77)+IF(AN65="x",'3 - Projects'!$G78)</f>
        <v>0</v>
      </c>
      <c r="AO227" s="85">
        <f>IF(AO61="x",'3 - Projects'!$G74,0)+IF(AO62="x",'3 - Projects'!$G75)+IF(AO63="x",'3 - Projects'!$G76)+IF(AO64="x",'3 - Projects'!$G77)+IF(AO65="x",'3 - Projects'!$G78)</f>
        <v>0</v>
      </c>
      <c r="AP227" s="85">
        <f>IF(AP61="x",'3 - Projects'!$G74,0)+IF(AP62="x",'3 - Projects'!$G75)+IF(AP63="x",'3 - Projects'!$G76)+IF(AP64="x",'3 - Projects'!$G77)+IF(AP65="x",'3 - Projects'!$G78)</f>
        <v>0</v>
      </c>
      <c r="AQ227" s="85">
        <f>IF(AQ61="x",'3 - Projects'!$G74,0)+IF(AQ62="x",'3 - Projects'!$G75)+IF(AQ63="x",'3 - Projects'!$G76)+IF(AQ64="x",'3 - Projects'!$G77)+IF(AQ65="x",'3 - Projects'!$G78)</f>
        <v>0</v>
      </c>
      <c r="AR227" s="85">
        <f>IF(AR61="x",'3 - Projects'!$G74,0)+IF(AR62="x",'3 - Projects'!$G75)+IF(AR63="x",'3 - Projects'!$G76)+IF(AR64="x",'3 - Projects'!$G77)+IF(AR65="x",'3 - Projects'!$G78)</f>
        <v>0</v>
      </c>
      <c r="AS227" s="85">
        <f>IF(AS61="x",'3 - Projects'!$G74,0)+IF(AS62="x",'3 - Projects'!$G75)+IF(AS63="x",'3 - Projects'!$G76)+IF(AS64="x",'3 - Projects'!$G77)+IF(AS65="x",'3 - Projects'!$G78)</f>
        <v>0</v>
      </c>
      <c r="AT227" s="85">
        <f>IF(AT61="x",'3 - Projects'!$G74,0)+IF(AT62="x",'3 - Projects'!$G75)+IF(AT63="x",'3 - Projects'!$G76)+IF(AT64="x",'3 - Projects'!$G77)+IF(AT65="x",'3 - Projects'!$G78)</f>
        <v>0</v>
      </c>
      <c r="AU227" s="85">
        <f>IF(AU61="x",'3 - Projects'!$G74,0)+IF(AU62="x",'3 - Projects'!$G75)+IF(AU63="x",'3 - Projects'!$G76)+IF(AU64="x",'3 - Projects'!$G77)+IF(AU65="x",'3 - Projects'!$G78)</f>
        <v>0</v>
      </c>
      <c r="AV227" s="85">
        <f>IF(AV61="x",'3 - Projects'!$G74,0)+IF(AV62="x",'3 - Projects'!$G75)+IF(AV63="x",'3 - Projects'!$G76)+IF(AV64="x",'3 - Projects'!$G77)+IF(AV65="x",'3 - Projects'!$G78)</f>
        <v>0</v>
      </c>
      <c r="AW227" s="85">
        <f>IF(AW61="x",'3 - Projects'!$G74,0)+IF(AW62="x",'3 - Projects'!$G75)+IF(AW63="x",'3 - Projects'!$G76)+IF(AW64="x",'3 - Projects'!$G77)+IF(AW65="x",'3 - Projects'!$G78)</f>
        <v>0</v>
      </c>
      <c r="AX227" s="85">
        <f>IF(AX61="x",'3 - Projects'!$G74,0)+IF(AX62="x",'3 - Projects'!$G75)+IF(AX63="x",'3 - Projects'!$G76)+IF(AX64="x",'3 - Projects'!$G77)+IF(AX65="x",'3 - Projects'!$G78)</f>
        <v>0</v>
      </c>
      <c r="AY227" s="85">
        <f>IF(AY61="x",'3 - Projects'!$G74,0)+IF(AY62="x",'3 - Projects'!$G75)+IF(AY63="x",'3 - Projects'!$G76)+IF(AY64="x",'3 - Projects'!$G77)+IF(AY65="x",'3 - Projects'!$G78)</f>
        <v>0</v>
      </c>
      <c r="AZ227" s="85">
        <f>IF(AZ61="x",'3 - Projects'!$G74,0)+IF(AZ62="x",'3 - Projects'!$G75)+IF(AZ63="x",'3 - Projects'!$G76)+IF(AZ64="x",'3 - Projects'!$G77)+IF(AZ65="x",'3 - Projects'!$G78)</f>
        <v>0</v>
      </c>
      <c r="BA227" s="85">
        <f>IF(BA61="x",'3 - Projects'!$G74,0)+IF(BA62="x",'3 - Projects'!$G75)+IF(BA63="x",'3 - Projects'!$G76)+IF(BA64="x",'3 - Projects'!$G77)+IF(BA65="x",'3 - Projects'!$G78)</f>
        <v>0</v>
      </c>
      <c r="BB227" s="85">
        <f>IF(BB61="x",'3 - Projects'!$G74,0)+IF(BB62="x",'3 - Projects'!$G75)+IF(BB63="x",'3 - Projects'!$G76)+IF(BB64="x",'3 - Projects'!$G77)+IF(BB65="x",'3 - Projects'!$G78)</f>
        <v>0</v>
      </c>
      <c r="BC227" s="85">
        <f>IF(BC61="x",'3 - Projects'!$G74,0)+IF(BC62="x",'3 - Projects'!$G75)+IF(BC63="x",'3 - Projects'!$G76)+IF(BC64="x",'3 - Projects'!$G77)+IF(BC65="x",'3 - Projects'!$G78)</f>
        <v>0</v>
      </c>
      <c r="BD227" s="85">
        <f>IF(BD61="x",'3 - Projects'!$G74,0)+IF(BD62="x",'3 - Projects'!$G75)+IF(BD63="x",'3 - Projects'!$G76)+IF(BD64="x",'3 - Projects'!$G77)+IF(BD65="x",'3 - Projects'!$G78)</f>
        <v>0</v>
      </c>
      <c r="BE227" s="85">
        <f>IF(BE61="x",'3 - Projects'!$G74,0)+IF(BE62="x",'3 - Projects'!$G75)+IF(BE63="x",'3 - Projects'!$G76)+IF(BE64="x",'3 - Projects'!$G77)+IF(BE65="x",'3 - Projects'!$G78)</f>
        <v>0</v>
      </c>
      <c r="BF227" s="85">
        <f>IF(BF61="x",'3 - Projects'!$G74,0)+IF(BF62="x",'3 - Projects'!$G75)+IF(BF63="x",'3 - Projects'!$G76)+IF(BF64="x",'3 - Projects'!$G77)+IF(BF65="x",'3 - Projects'!$G78)</f>
        <v>0</v>
      </c>
      <c r="BG227" s="85">
        <f>IF(BG61="x",'3 - Projects'!$G74,0)+IF(BG62="x",'3 - Projects'!$G75)+IF(BG63="x",'3 - Projects'!$G76)+IF(BG64="x",'3 - Projects'!$G77)+IF(BG65="x",'3 - Projects'!$G78)</f>
        <v>0</v>
      </c>
      <c r="BH227" s="86">
        <f>IF(BH61="x",'3 - Projects'!$G74,0)+IF(BH62="x",'3 - Projects'!$G75)+IF(BH63="x",'3 - Projects'!$G76)+IF(BH64="x",'3 - Projects'!$G77)+IF(BH65="x",'3 - Projects'!$G78)</f>
        <v>0</v>
      </c>
    </row>
    <row r="228" spans="1:60">
      <c r="A228" s="84"/>
      <c r="B228" s="85" t="str">
        <f>IF(Resource2_Name&lt;&gt;"",Resource2_Name&amp;"(s)","")</f>
        <v/>
      </c>
      <c r="C228" s="85"/>
      <c r="D228" s="85"/>
      <c r="E228" s="85"/>
      <c r="F228" s="85"/>
      <c r="G228" s="85"/>
      <c r="H228" s="85"/>
      <c r="I228" s="84">
        <f>IF(I61="x",'3 - Projects'!$H74,0)+IF(I62="x",'3 - Projects'!$H75)+IF(I63="x",'3 - Projects'!$H76)+IF(I64="x",'3 - Projects'!$H77)+IF(I65="x",'3 - Projects'!$H78)</f>
        <v>0</v>
      </c>
      <c r="J228" s="85">
        <f>IF(J61="x",'3 - Projects'!$H74,0)+IF(J62="x",'3 - Projects'!$H75)+IF(J63="x",'3 - Projects'!$H76)+IF(J64="x",'3 - Projects'!$H77)+IF(J65="x",'3 - Projects'!$H78)</f>
        <v>0</v>
      </c>
      <c r="K228" s="85">
        <f>IF(K61="x",'3 - Projects'!$H74,0)+IF(K62="x",'3 - Projects'!$H75)+IF(K63="x",'3 - Projects'!$H76)+IF(K64="x",'3 - Projects'!$H77)+IF(K65="x",'3 - Projects'!$H78)</f>
        <v>0</v>
      </c>
      <c r="L228" s="85">
        <f>IF(L61="x",'3 - Projects'!$H74,0)+IF(L62="x",'3 - Projects'!$H75)+IF(L63="x",'3 - Projects'!$H76)+IF(L64="x",'3 - Projects'!$H77)+IF(L65="x",'3 - Projects'!$H78)</f>
        <v>0</v>
      </c>
      <c r="M228" s="85">
        <f>IF(M61="x",'3 - Projects'!$H74,0)+IF(M62="x",'3 - Projects'!$H75)+IF(M63="x",'3 - Projects'!$H76)+IF(M64="x",'3 - Projects'!$H77)+IF(M65="x",'3 - Projects'!$H78)</f>
        <v>0</v>
      </c>
      <c r="N228" s="85">
        <f>IF(N61="x",'3 - Projects'!$H74,0)+IF(N62="x",'3 - Projects'!$H75)+IF(N63="x",'3 - Projects'!$H76)+IF(N64="x",'3 - Projects'!$H77)+IF(N65="x",'3 - Projects'!$H78)</f>
        <v>0</v>
      </c>
      <c r="O228" s="85">
        <f>IF(O61="x",'3 - Projects'!$H74,0)+IF(O62="x",'3 - Projects'!$H75)+IF(O63="x",'3 - Projects'!$H76)+IF(O64="x",'3 - Projects'!$H77)+IF(O65="x",'3 - Projects'!$H78)</f>
        <v>0</v>
      </c>
      <c r="P228" s="85">
        <f>IF(P61="x",'3 - Projects'!$H74,0)+IF(P62="x",'3 - Projects'!$H75)+IF(P63="x",'3 - Projects'!$H76)+IF(P64="x",'3 - Projects'!$H77)+IF(P65="x",'3 - Projects'!$H78)</f>
        <v>0</v>
      </c>
      <c r="Q228" s="85">
        <f>IF(Q61="x",'3 - Projects'!$H74,0)+IF(Q62="x",'3 - Projects'!$H75)+IF(Q63="x",'3 - Projects'!$H76)+IF(Q64="x",'3 - Projects'!$H77)+IF(Q65="x",'3 - Projects'!$H78)</f>
        <v>0</v>
      </c>
      <c r="R228" s="85">
        <f>IF(R61="x",'3 - Projects'!$H74,0)+IF(R62="x",'3 - Projects'!$H75)+IF(R63="x",'3 - Projects'!$H76)+IF(R64="x",'3 - Projects'!$H77)+IF(R65="x",'3 - Projects'!$H78)</f>
        <v>0</v>
      </c>
      <c r="S228" s="85">
        <f>IF(S61="x",'3 - Projects'!$H74,0)+IF(S62="x",'3 - Projects'!$H75)+IF(S63="x",'3 - Projects'!$H76)+IF(S64="x",'3 - Projects'!$H77)+IF(S65="x",'3 - Projects'!$H78)</f>
        <v>0</v>
      </c>
      <c r="T228" s="85">
        <f>IF(T61="x",'3 - Projects'!$H74,0)+IF(T62="x",'3 - Projects'!$H75)+IF(T63="x",'3 - Projects'!$H76)+IF(T64="x",'3 - Projects'!$H77)+IF(T65="x",'3 - Projects'!$H78)</f>
        <v>0</v>
      </c>
      <c r="U228" s="85">
        <f>IF(U61="x",'3 - Projects'!$H74,0)+IF(U62="x",'3 - Projects'!$H75)+IF(U63="x",'3 - Projects'!$H76)+IF(U64="x",'3 - Projects'!$H77)+IF(U65="x",'3 - Projects'!$H78)</f>
        <v>0</v>
      </c>
      <c r="V228" s="85">
        <f>IF(V61="x",'3 - Projects'!$H74,0)+IF(V62="x",'3 - Projects'!$H75)+IF(V63="x",'3 - Projects'!$H76)+IF(V64="x",'3 - Projects'!$H77)+IF(V65="x",'3 - Projects'!$H78)</f>
        <v>0</v>
      </c>
      <c r="W228" s="85">
        <f>IF(W61="x",'3 - Projects'!$H74,0)+IF(W62="x",'3 - Projects'!$H75)+IF(W63="x",'3 - Projects'!$H76)+IF(W64="x",'3 - Projects'!$H77)+IF(W65="x",'3 - Projects'!$H78)</f>
        <v>0</v>
      </c>
      <c r="X228" s="85">
        <f>IF(X61="x",'3 - Projects'!$H74,0)+IF(X62="x",'3 - Projects'!$H75)+IF(X63="x",'3 - Projects'!$H76)+IF(X64="x",'3 - Projects'!$H77)+IF(X65="x",'3 - Projects'!$H78)</f>
        <v>0</v>
      </c>
      <c r="Y228" s="85">
        <f>IF(Y61="x",'3 - Projects'!$H74,0)+IF(Y62="x",'3 - Projects'!$H75)+IF(Y63="x",'3 - Projects'!$H76)+IF(Y64="x",'3 - Projects'!$H77)+IF(Y65="x",'3 - Projects'!$H78)</f>
        <v>0</v>
      </c>
      <c r="Z228" s="85">
        <f>IF(Z61="x",'3 - Projects'!$H74,0)+IF(Z62="x",'3 - Projects'!$H75)+IF(Z63="x",'3 - Projects'!$H76)+IF(Z64="x",'3 - Projects'!$H77)+IF(Z65="x",'3 - Projects'!$H78)</f>
        <v>0</v>
      </c>
      <c r="AA228" s="85">
        <f>IF(AA61="x",'3 - Projects'!$H74,0)+IF(AA62="x",'3 - Projects'!$H75)+IF(AA63="x",'3 - Projects'!$H76)+IF(AA64="x",'3 - Projects'!$H77)+IF(AA65="x",'3 - Projects'!$H78)</f>
        <v>0</v>
      </c>
      <c r="AB228" s="85">
        <f>IF(AB61="x",'3 - Projects'!$H74,0)+IF(AB62="x",'3 - Projects'!$H75)+IF(AB63="x",'3 - Projects'!$H76)+IF(AB64="x",'3 - Projects'!$H77)+IF(AB65="x",'3 - Projects'!$H78)</f>
        <v>0</v>
      </c>
      <c r="AC228" s="85">
        <f>IF(AC61="x",'3 - Projects'!$H74,0)+IF(AC62="x",'3 - Projects'!$H75)+IF(AC63="x",'3 - Projects'!$H76)+IF(AC64="x",'3 - Projects'!$H77)+IF(AC65="x",'3 - Projects'!$H78)</f>
        <v>0</v>
      </c>
      <c r="AD228" s="85">
        <f>IF(AD61="x",'3 - Projects'!$H74,0)+IF(AD62="x",'3 - Projects'!$H75)+IF(AD63="x",'3 - Projects'!$H76)+IF(AD64="x",'3 - Projects'!$H77)+IF(AD65="x",'3 - Projects'!$H78)</f>
        <v>0</v>
      </c>
      <c r="AE228" s="85">
        <f>IF(AE61="x",'3 - Projects'!$H74,0)+IF(AE62="x",'3 - Projects'!$H75)+IF(AE63="x",'3 - Projects'!$H76)+IF(AE64="x",'3 - Projects'!$H77)+IF(AE65="x",'3 - Projects'!$H78)</f>
        <v>0</v>
      </c>
      <c r="AF228" s="85">
        <f>IF(AF61="x",'3 - Projects'!$H74,0)+IF(AF62="x",'3 - Projects'!$H75)+IF(AF63="x",'3 - Projects'!$H76)+IF(AF64="x",'3 - Projects'!$H77)+IF(AF65="x",'3 - Projects'!$H78)</f>
        <v>0</v>
      </c>
      <c r="AG228" s="85">
        <f>IF(AG61="x",'3 - Projects'!$H74,0)+IF(AG62="x",'3 - Projects'!$H75)+IF(AG63="x",'3 - Projects'!$H76)+IF(AG64="x",'3 - Projects'!$H77)+IF(AG65="x",'3 - Projects'!$H78)</f>
        <v>0</v>
      </c>
      <c r="AH228" s="85">
        <f>IF(AH61="x",'3 - Projects'!$H74,0)+IF(AH62="x",'3 - Projects'!$H75)+IF(AH63="x",'3 - Projects'!$H76)+IF(AH64="x",'3 - Projects'!$H77)+IF(AH65="x",'3 - Projects'!$H78)</f>
        <v>0</v>
      </c>
      <c r="AI228" s="85">
        <f>IF(AI61="x",'3 - Projects'!$H74,0)+IF(AI62="x",'3 - Projects'!$H75)+IF(AI63="x",'3 - Projects'!$H76)+IF(AI64="x",'3 - Projects'!$H77)+IF(AI65="x",'3 - Projects'!$H78)</f>
        <v>0</v>
      </c>
      <c r="AJ228" s="85">
        <f>IF(AJ61="x",'3 - Projects'!$H74,0)+IF(AJ62="x",'3 - Projects'!$H75)+IF(AJ63="x",'3 - Projects'!$H76)+IF(AJ64="x",'3 - Projects'!$H77)+IF(AJ65="x",'3 - Projects'!$H78)</f>
        <v>0</v>
      </c>
      <c r="AK228" s="85">
        <f>IF(AK61="x",'3 - Projects'!$H74,0)+IF(AK62="x",'3 - Projects'!$H75)+IF(AK63="x",'3 - Projects'!$H76)+IF(AK64="x",'3 - Projects'!$H77)+IF(AK65="x",'3 - Projects'!$H78)</f>
        <v>0</v>
      </c>
      <c r="AL228" s="85">
        <f>IF(AL61="x",'3 - Projects'!$H74,0)+IF(AL62="x",'3 - Projects'!$H75)+IF(AL63="x",'3 - Projects'!$H76)+IF(AL64="x",'3 - Projects'!$H77)+IF(AL65="x",'3 - Projects'!$H78)</f>
        <v>0</v>
      </c>
      <c r="AM228" s="85">
        <f>IF(AM61="x",'3 - Projects'!$H74,0)+IF(AM62="x",'3 - Projects'!$H75)+IF(AM63="x",'3 - Projects'!$H76)+IF(AM64="x",'3 - Projects'!$H77)+IF(AM65="x",'3 - Projects'!$H78)</f>
        <v>0</v>
      </c>
      <c r="AN228" s="85">
        <f>IF(AN61="x",'3 - Projects'!$H74,0)+IF(AN62="x",'3 - Projects'!$H75)+IF(AN63="x",'3 - Projects'!$H76)+IF(AN64="x",'3 - Projects'!$H77)+IF(AN65="x",'3 - Projects'!$H78)</f>
        <v>0</v>
      </c>
      <c r="AO228" s="85">
        <f>IF(AO61="x",'3 - Projects'!$H74,0)+IF(AO62="x",'3 - Projects'!$H75)+IF(AO63="x",'3 - Projects'!$H76)+IF(AO64="x",'3 - Projects'!$H77)+IF(AO65="x",'3 - Projects'!$H78)</f>
        <v>0</v>
      </c>
      <c r="AP228" s="85">
        <f>IF(AP61="x",'3 - Projects'!$H74,0)+IF(AP62="x",'3 - Projects'!$H75)+IF(AP63="x",'3 - Projects'!$H76)+IF(AP64="x",'3 - Projects'!$H77)+IF(AP65="x",'3 - Projects'!$H78)</f>
        <v>0</v>
      </c>
      <c r="AQ228" s="85">
        <f>IF(AQ61="x",'3 - Projects'!$H74,0)+IF(AQ62="x",'3 - Projects'!$H75)+IF(AQ63="x",'3 - Projects'!$H76)+IF(AQ64="x",'3 - Projects'!$H77)+IF(AQ65="x",'3 - Projects'!$H78)</f>
        <v>0</v>
      </c>
      <c r="AR228" s="85">
        <f>IF(AR61="x",'3 - Projects'!$H74,0)+IF(AR62="x",'3 - Projects'!$H75)+IF(AR63="x",'3 - Projects'!$H76)+IF(AR64="x",'3 - Projects'!$H77)+IF(AR65="x",'3 - Projects'!$H78)</f>
        <v>0</v>
      </c>
      <c r="AS228" s="85">
        <f>IF(AS61="x",'3 - Projects'!$H74,0)+IF(AS62="x",'3 - Projects'!$H75)+IF(AS63="x",'3 - Projects'!$H76)+IF(AS64="x",'3 - Projects'!$H77)+IF(AS65="x",'3 - Projects'!$H78)</f>
        <v>0</v>
      </c>
      <c r="AT228" s="85">
        <f>IF(AT61="x",'3 - Projects'!$H74,0)+IF(AT62="x",'3 - Projects'!$H75)+IF(AT63="x",'3 - Projects'!$H76)+IF(AT64="x",'3 - Projects'!$H77)+IF(AT65="x",'3 - Projects'!$H78)</f>
        <v>0</v>
      </c>
      <c r="AU228" s="85">
        <f>IF(AU61="x",'3 - Projects'!$H74,0)+IF(AU62="x",'3 - Projects'!$H75)+IF(AU63="x",'3 - Projects'!$H76)+IF(AU64="x",'3 - Projects'!$H77)+IF(AU65="x",'3 - Projects'!$H78)</f>
        <v>0</v>
      </c>
      <c r="AV228" s="85">
        <f>IF(AV61="x",'3 - Projects'!$H74,0)+IF(AV62="x",'3 - Projects'!$H75)+IF(AV63="x",'3 - Projects'!$H76)+IF(AV64="x",'3 - Projects'!$H77)+IF(AV65="x",'3 - Projects'!$H78)</f>
        <v>0</v>
      </c>
      <c r="AW228" s="85">
        <f>IF(AW61="x",'3 - Projects'!$H74,0)+IF(AW62="x",'3 - Projects'!$H75)+IF(AW63="x",'3 - Projects'!$H76)+IF(AW64="x",'3 - Projects'!$H77)+IF(AW65="x",'3 - Projects'!$H78)</f>
        <v>0</v>
      </c>
      <c r="AX228" s="85">
        <f>IF(AX61="x",'3 - Projects'!$H74,0)+IF(AX62="x",'3 - Projects'!$H75)+IF(AX63="x",'3 - Projects'!$H76)+IF(AX64="x",'3 - Projects'!$H77)+IF(AX65="x",'3 - Projects'!$H78)</f>
        <v>0</v>
      </c>
      <c r="AY228" s="85">
        <f>IF(AY61="x",'3 - Projects'!$H74,0)+IF(AY62="x",'3 - Projects'!$H75)+IF(AY63="x",'3 - Projects'!$H76)+IF(AY64="x",'3 - Projects'!$H77)+IF(AY65="x",'3 - Projects'!$H78)</f>
        <v>0</v>
      </c>
      <c r="AZ228" s="85">
        <f>IF(AZ61="x",'3 - Projects'!$H74,0)+IF(AZ62="x",'3 - Projects'!$H75)+IF(AZ63="x",'3 - Projects'!$H76)+IF(AZ64="x",'3 - Projects'!$H77)+IF(AZ65="x",'3 - Projects'!$H78)</f>
        <v>0</v>
      </c>
      <c r="BA228" s="85">
        <f>IF(BA61="x",'3 - Projects'!$H74,0)+IF(BA62="x",'3 - Projects'!$H75)+IF(BA63="x",'3 - Projects'!$H76)+IF(BA64="x",'3 - Projects'!$H77)+IF(BA65="x",'3 - Projects'!$H78)</f>
        <v>0</v>
      </c>
      <c r="BB228" s="85">
        <f>IF(BB61="x",'3 - Projects'!$H74,0)+IF(BB62="x",'3 - Projects'!$H75)+IF(BB63="x",'3 - Projects'!$H76)+IF(BB64="x",'3 - Projects'!$H77)+IF(BB65="x",'3 - Projects'!$H78)</f>
        <v>0</v>
      </c>
      <c r="BC228" s="85">
        <f>IF(BC61="x",'3 - Projects'!$H74,0)+IF(BC62="x",'3 - Projects'!$H75)+IF(BC63="x",'3 - Projects'!$H76)+IF(BC64="x",'3 - Projects'!$H77)+IF(BC65="x",'3 - Projects'!$H78)</f>
        <v>0</v>
      </c>
      <c r="BD228" s="85">
        <f>IF(BD61="x",'3 - Projects'!$H74,0)+IF(BD62="x",'3 - Projects'!$H75)+IF(BD63="x",'3 - Projects'!$H76)+IF(BD64="x",'3 - Projects'!$H77)+IF(BD65="x",'3 - Projects'!$H78)</f>
        <v>0</v>
      </c>
      <c r="BE228" s="85">
        <f>IF(BE61="x",'3 - Projects'!$H74,0)+IF(BE62="x",'3 - Projects'!$H75)+IF(BE63="x",'3 - Projects'!$H76)+IF(BE64="x",'3 - Projects'!$H77)+IF(BE65="x",'3 - Projects'!$H78)</f>
        <v>0</v>
      </c>
      <c r="BF228" s="85">
        <f>IF(BF61="x",'3 - Projects'!$H74,0)+IF(BF62="x",'3 - Projects'!$H75)+IF(BF63="x",'3 - Projects'!$H76)+IF(BF64="x",'3 - Projects'!$H77)+IF(BF65="x",'3 - Projects'!$H78)</f>
        <v>0</v>
      </c>
      <c r="BG228" s="85">
        <f>IF(BG61="x",'3 - Projects'!$H74,0)+IF(BG62="x",'3 - Projects'!$H75)+IF(BG63="x",'3 - Projects'!$H76)+IF(BG64="x",'3 - Projects'!$H77)+IF(BG65="x",'3 - Projects'!$H78)</f>
        <v>0</v>
      </c>
      <c r="BH228" s="86">
        <f>IF(BH61="x",'3 - Projects'!$H74,0)+IF(BH62="x",'3 - Projects'!$H75)+IF(BH63="x",'3 - Projects'!$H76)+IF(BH64="x",'3 - Projects'!$H77)+IF(BH65="x",'3 - Projects'!$H78)</f>
        <v>0</v>
      </c>
    </row>
    <row r="229" spans="1:60">
      <c r="A229" s="84"/>
      <c r="B229" s="85" t="str">
        <f>IF(Resource3_Name&lt;&gt;"",Resource3_Name&amp;"(s)","")</f>
        <v/>
      </c>
      <c r="C229" s="85"/>
      <c r="D229" s="85"/>
      <c r="E229" s="85"/>
      <c r="F229" s="85"/>
      <c r="G229" s="85"/>
      <c r="H229" s="85"/>
      <c r="I229" s="84">
        <f>IF(I61="x",'3 - Projects'!$I74,0)+IF(I62="x",'3 - Projects'!$I75)+IF(I63="x",'3 - Projects'!$I76)+IF(I64="x",'3 - Projects'!$I77)+IF(I65="x",'3 - Projects'!$I78)</f>
        <v>0</v>
      </c>
      <c r="J229" s="85">
        <f>IF(J61="x",'3 - Projects'!$I74,0)+IF(J62="x",'3 - Projects'!$I75)+IF(J63="x",'3 - Projects'!$I76)+IF(J64="x",'3 - Projects'!$I77)+IF(J65="x",'3 - Projects'!$I78)</f>
        <v>0</v>
      </c>
      <c r="K229" s="85">
        <f>IF(K61="x",'3 - Projects'!$I74,0)+IF(K62="x",'3 - Projects'!$I75)+IF(K63="x",'3 - Projects'!$I76)+IF(K64="x",'3 - Projects'!$I77)+IF(K65="x",'3 - Projects'!$I78)</f>
        <v>0</v>
      </c>
      <c r="L229" s="85">
        <f>IF(L61="x",'3 - Projects'!$I74,0)+IF(L62="x",'3 - Projects'!$I75)+IF(L63="x",'3 - Projects'!$I76)+IF(L64="x",'3 - Projects'!$I77)+IF(L65="x",'3 - Projects'!$I78)</f>
        <v>0</v>
      </c>
      <c r="M229" s="85">
        <f>IF(M61="x",'3 - Projects'!$I74,0)+IF(M62="x",'3 - Projects'!$I75)+IF(M63="x",'3 - Projects'!$I76)+IF(M64="x",'3 - Projects'!$I77)+IF(M65="x",'3 - Projects'!$I78)</f>
        <v>0</v>
      </c>
      <c r="N229" s="85">
        <f>IF(N61="x",'3 - Projects'!$I74,0)+IF(N62="x",'3 - Projects'!$I75)+IF(N63="x",'3 - Projects'!$I76)+IF(N64="x",'3 - Projects'!$I77)+IF(N65="x",'3 - Projects'!$I78)</f>
        <v>0</v>
      </c>
      <c r="O229" s="85">
        <f>IF(O61="x",'3 - Projects'!$I74,0)+IF(O62="x",'3 - Projects'!$I75)+IF(O63="x",'3 - Projects'!$I76)+IF(O64="x",'3 - Projects'!$I77)+IF(O65="x",'3 - Projects'!$I78)</f>
        <v>0</v>
      </c>
      <c r="P229" s="85">
        <f>IF(P61="x",'3 - Projects'!$I74,0)+IF(P62="x",'3 - Projects'!$I75)+IF(P63="x",'3 - Projects'!$I76)+IF(P64="x",'3 - Projects'!$I77)+IF(P65="x",'3 - Projects'!$I78)</f>
        <v>0</v>
      </c>
      <c r="Q229" s="85">
        <f>IF(Q61="x",'3 - Projects'!$I74,0)+IF(Q62="x",'3 - Projects'!$I75)+IF(Q63="x",'3 - Projects'!$I76)+IF(Q64="x",'3 - Projects'!$I77)+IF(Q65="x",'3 - Projects'!$I78)</f>
        <v>0</v>
      </c>
      <c r="R229" s="85">
        <f>IF(R61="x",'3 - Projects'!$I74,0)+IF(R62="x",'3 - Projects'!$I75)+IF(R63="x",'3 - Projects'!$I76)+IF(R64="x",'3 - Projects'!$I77)+IF(R65="x",'3 - Projects'!$I78)</f>
        <v>0</v>
      </c>
      <c r="S229" s="85">
        <f>IF(S61="x",'3 - Projects'!$I74,0)+IF(S62="x",'3 - Projects'!$I75)+IF(S63="x",'3 - Projects'!$I76)+IF(S64="x",'3 - Projects'!$I77)+IF(S65="x",'3 - Projects'!$I78)</f>
        <v>0</v>
      </c>
      <c r="T229" s="85">
        <f>IF(T61="x",'3 - Projects'!$I74,0)+IF(T62="x",'3 - Projects'!$I75)+IF(T63="x",'3 - Projects'!$I76)+IF(T64="x",'3 - Projects'!$I77)+IF(T65="x",'3 - Projects'!$I78)</f>
        <v>0</v>
      </c>
      <c r="U229" s="85">
        <f>IF(U61="x",'3 - Projects'!$I74,0)+IF(U62="x",'3 - Projects'!$I75)+IF(U63="x",'3 - Projects'!$I76)+IF(U64="x",'3 - Projects'!$I77)+IF(U65="x",'3 - Projects'!$I78)</f>
        <v>0</v>
      </c>
      <c r="V229" s="85">
        <f>IF(V61="x",'3 - Projects'!$I74,0)+IF(V62="x",'3 - Projects'!$I75)+IF(V63="x",'3 - Projects'!$I76)+IF(V64="x",'3 - Projects'!$I77)+IF(V65="x",'3 - Projects'!$I78)</f>
        <v>0</v>
      </c>
      <c r="W229" s="85">
        <f>IF(W61="x",'3 - Projects'!$I74,0)+IF(W62="x",'3 - Projects'!$I75)+IF(W63="x",'3 - Projects'!$I76)+IF(W64="x",'3 - Projects'!$I77)+IF(W65="x",'3 - Projects'!$I78)</f>
        <v>0</v>
      </c>
      <c r="X229" s="85">
        <f>IF(X61="x",'3 - Projects'!$I74,0)+IF(X62="x",'3 - Projects'!$I75)+IF(X63="x",'3 - Projects'!$I76)+IF(X64="x",'3 - Projects'!$I77)+IF(X65="x",'3 - Projects'!$I78)</f>
        <v>0</v>
      </c>
      <c r="Y229" s="85">
        <f>IF(Y61="x",'3 - Projects'!$I74,0)+IF(Y62="x",'3 - Projects'!$I75)+IF(Y63="x",'3 - Projects'!$I76)+IF(Y64="x",'3 - Projects'!$I77)+IF(Y65="x",'3 - Projects'!$I78)</f>
        <v>0</v>
      </c>
      <c r="Z229" s="85">
        <f>IF(Z61="x",'3 - Projects'!$I74,0)+IF(Z62="x",'3 - Projects'!$I75)+IF(Z63="x",'3 - Projects'!$I76)+IF(Z64="x",'3 - Projects'!$I77)+IF(Z65="x",'3 - Projects'!$I78)</f>
        <v>0</v>
      </c>
      <c r="AA229" s="85">
        <f>IF(AA61="x",'3 - Projects'!$I74,0)+IF(AA62="x",'3 - Projects'!$I75)+IF(AA63="x",'3 - Projects'!$I76)+IF(AA64="x",'3 - Projects'!$I77)+IF(AA65="x",'3 - Projects'!$I78)</f>
        <v>0</v>
      </c>
      <c r="AB229" s="85">
        <f>IF(AB61="x",'3 - Projects'!$I74,0)+IF(AB62="x",'3 - Projects'!$I75)+IF(AB63="x",'3 - Projects'!$I76)+IF(AB64="x",'3 - Projects'!$I77)+IF(AB65="x",'3 - Projects'!$I78)</f>
        <v>0</v>
      </c>
      <c r="AC229" s="85">
        <f>IF(AC61="x",'3 - Projects'!$I74,0)+IF(AC62="x",'3 - Projects'!$I75)+IF(AC63="x",'3 - Projects'!$I76)+IF(AC64="x",'3 - Projects'!$I77)+IF(AC65="x",'3 - Projects'!$I78)</f>
        <v>0</v>
      </c>
      <c r="AD229" s="85">
        <f>IF(AD61="x",'3 - Projects'!$I74,0)+IF(AD62="x",'3 - Projects'!$I75)+IF(AD63="x",'3 - Projects'!$I76)+IF(AD64="x",'3 - Projects'!$I77)+IF(AD65="x",'3 - Projects'!$I78)</f>
        <v>0</v>
      </c>
      <c r="AE229" s="85">
        <f>IF(AE61="x",'3 - Projects'!$I74,0)+IF(AE62="x",'3 - Projects'!$I75)+IF(AE63="x",'3 - Projects'!$I76)+IF(AE64="x",'3 - Projects'!$I77)+IF(AE65="x",'3 - Projects'!$I78)</f>
        <v>0</v>
      </c>
      <c r="AF229" s="85">
        <f>IF(AF61="x",'3 - Projects'!$I74,0)+IF(AF62="x",'3 - Projects'!$I75)+IF(AF63="x",'3 - Projects'!$I76)+IF(AF64="x",'3 - Projects'!$I77)+IF(AF65="x",'3 - Projects'!$I78)</f>
        <v>0</v>
      </c>
      <c r="AG229" s="85">
        <f>IF(AG61="x",'3 - Projects'!$I74,0)+IF(AG62="x",'3 - Projects'!$I75)+IF(AG63="x",'3 - Projects'!$I76)+IF(AG64="x",'3 - Projects'!$I77)+IF(AG65="x",'3 - Projects'!$I78)</f>
        <v>0</v>
      </c>
      <c r="AH229" s="85">
        <f>IF(AH61="x",'3 - Projects'!$I74,0)+IF(AH62="x",'3 - Projects'!$I75)+IF(AH63="x",'3 - Projects'!$I76)+IF(AH64="x",'3 - Projects'!$I77)+IF(AH65="x",'3 - Projects'!$I78)</f>
        <v>0</v>
      </c>
      <c r="AI229" s="85">
        <f>IF(AI61="x",'3 - Projects'!$I74,0)+IF(AI62="x",'3 - Projects'!$I75)+IF(AI63="x",'3 - Projects'!$I76)+IF(AI64="x",'3 - Projects'!$I77)+IF(AI65="x",'3 - Projects'!$I78)</f>
        <v>0</v>
      </c>
      <c r="AJ229" s="85">
        <f>IF(AJ61="x",'3 - Projects'!$I74,0)+IF(AJ62="x",'3 - Projects'!$I75)+IF(AJ63="x",'3 - Projects'!$I76)+IF(AJ64="x",'3 - Projects'!$I77)+IF(AJ65="x",'3 - Projects'!$I78)</f>
        <v>0</v>
      </c>
      <c r="AK229" s="85">
        <f>IF(AK61="x",'3 - Projects'!$I74,0)+IF(AK62="x",'3 - Projects'!$I75)+IF(AK63="x",'3 - Projects'!$I76)+IF(AK64="x",'3 - Projects'!$I77)+IF(AK65="x",'3 - Projects'!$I78)</f>
        <v>0</v>
      </c>
      <c r="AL229" s="85">
        <f>IF(AL61="x",'3 - Projects'!$I74,0)+IF(AL62="x",'3 - Projects'!$I75)+IF(AL63="x",'3 - Projects'!$I76)+IF(AL64="x",'3 - Projects'!$I77)+IF(AL65="x",'3 - Projects'!$I78)</f>
        <v>0</v>
      </c>
      <c r="AM229" s="85">
        <f>IF(AM61="x",'3 - Projects'!$I74,0)+IF(AM62="x",'3 - Projects'!$I75)+IF(AM63="x",'3 - Projects'!$I76)+IF(AM64="x",'3 - Projects'!$I77)+IF(AM65="x",'3 - Projects'!$I78)</f>
        <v>0</v>
      </c>
      <c r="AN229" s="85">
        <f>IF(AN61="x",'3 - Projects'!$I74,0)+IF(AN62="x",'3 - Projects'!$I75)+IF(AN63="x",'3 - Projects'!$I76)+IF(AN64="x",'3 - Projects'!$I77)+IF(AN65="x",'3 - Projects'!$I78)</f>
        <v>0</v>
      </c>
      <c r="AO229" s="85">
        <f>IF(AO61="x",'3 - Projects'!$I74,0)+IF(AO62="x",'3 - Projects'!$I75)+IF(AO63="x",'3 - Projects'!$I76)+IF(AO64="x",'3 - Projects'!$I77)+IF(AO65="x",'3 - Projects'!$I78)</f>
        <v>0</v>
      </c>
      <c r="AP229" s="85">
        <f>IF(AP61="x",'3 - Projects'!$I74,0)+IF(AP62="x",'3 - Projects'!$I75)+IF(AP63="x",'3 - Projects'!$I76)+IF(AP64="x",'3 - Projects'!$I77)+IF(AP65="x",'3 - Projects'!$I78)</f>
        <v>0</v>
      </c>
      <c r="AQ229" s="85">
        <f>IF(AQ61="x",'3 - Projects'!$I74,0)+IF(AQ62="x",'3 - Projects'!$I75)+IF(AQ63="x",'3 - Projects'!$I76)+IF(AQ64="x",'3 - Projects'!$I77)+IF(AQ65="x",'3 - Projects'!$I78)</f>
        <v>0</v>
      </c>
      <c r="AR229" s="85">
        <f>IF(AR61="x",'3 - Projects'!$I74,0)+IF(AR62="x",'3 - Projects'!$I75)+IF(AR63="x",'3 - Projects'!$I76)+IF(AR64="x",'3 - Projects'!$I77)+IF(AR65="x",'3 - Projects'!$I78)</f>
        <v>0</v>
      </c>
      <c r="AS229" s="85">
        <f>IF(AS61="x",'3 - Projects'!$I74,0)+IF(AS62="x",'3 - Projects'!$I75)+IF(AS63="x",'3 - Projects'!$I76)+IF(AS64="x",'3 - Projects'!$I77)+IF(AS65="x",'3 - Projects'!$I78)</f>
        <v>0</v>
      </c>
      <c r="AT229" s="85">
        <f>IF(AT61="x",'3 - Projects'!$I74,0)+IF(AT62="x",'3 - Projects'!$I75)+IF(AT63="x",'3 - Projects'!$I76)+IF(AT64="x",'3 - Projects'!$I77)+IF(AT65="x",'3 - Projects'!$I78)</f>
        <v>0</v>
      </c>
      <c r="AU229" s="85">
        <f>IF(AU61="x",'3 - Projects'!$I74,0)+IF(AU62="x",'3 - Projects'!$I75)+IF(AU63="x",'3 - Projects'!$I76)+IF(AU64="x",'3 - Projects'!$I77)+IF(AU65="x",'3 - Projects'!$I78)</f>
        <v>0</v>
      </c>
      <c r="AV229" s="85">
        <f>IF(AV61="x",'3 - Projects'!$I74,0)+IF(AV62="x",'3 - Projects'!$I75)+IF(AV63="x",'3 - Projects'!$I76)+IF(AV64="x",'3 - Projects'!$I77)+IF(AV65="x",'3 - Projects'!$I78)</f>
        <v>0</v>
      </c>
      <c r="AW229" s="85">
        <f>IF(AW61="x",'3 - Projects'!$I74,0)+IF(AW62="x",'3 - Projects'!$I75)+IF(AW63="x",'3 - Projects'!$I76)+IF(AW64="x",'3 - Projects'!$I77)+IF(AW65="x",'3 - Projects'!$I78)</f>
        <v>0</v>
      </c>
      <c r="AX229" s="85">
        <f>IF(AX61="x",'3 - Projects'!$I74,0)+IF(AX62="x",'3 - Projects'!$I75)+IF(AX63="x",'3 - Projects'!$I76)+IF(AX64="x",'3 - Projects'!$I77)+IF(AX65="x",'3 - Projects'!$I78)</f>
        <v>0</v>
      </c>
      <c r="AY229" s="85">
        <f>IF(AY61="x",'3 - Projects'!$I74,0)+IF(AY62="x",'3 - Projects'!$I75)+IF(AY63="x",'3 - Projects'!$I76)+IF(AY64="x",'3 - Projects'!$I77)+IF(AY65="x",'3 - Projects'!$I78)</f>
        <v>0</v>
      </c>
      <c r="AZ229" s="85">
        <f>IF(AZ61="x",'3 - Projects'!$I74,0)+IF(AZ62="x",'3 - Projects'!$I75)+IF(AZ63="x",'3 - Projects'!$I76)+IF(AZ64="x",'3 - Projects'!$I77)+IF(AZ65="x",'3 - Projects'!$I78)</f>
        <v>0</v>
      </c>
      <c r="BA229" s="85">
        <f>IF(BA61="x",'3 - Projects'!$I74,0)+IF(BA62="x",'3 - Projects'!$I75)+IF(BA63="x",'3 - Projects'!$I76)+IF(BA64="x",'3 - Projects'!$I77)+IF(BA65="x",'3 - Projects'!$I78)</f>
        <v>0</v>
      </c>
      <c r="BB229" s="85">
        <f>IF(BB61="x",'3 - Projects'!$I74,0)+IF(BB62="x",'3 - Projects'!$I75)+IF(BB63="x",'3 - Projects'!$I76)+IF(BB64="x",'3 - Projects'!$I77)+IF(BB65="x",'3 - Projects'!$I78)</f>
        <v>0</v>
      </c>
      <c r="BC229" s="85">
        <f>IF(BC61="x",'3 - Projects'!$I74,0)+IF(BC62="x",'3 - Projects'!$I75)+IF(BC63="x",'3 - Projects'!$I76)+IF(BC64="x",'3 - Projects'!$I77)+IF(BC65="x",'3 - Projects'!$I78)</f>
        <v>0</v>
      </c>
      <c r="BD229" s="85">
        <f>IF(BD61="x",'3 - Projects'!$I74,0)+IF(BD62="x",'3 - Projects'!$I75)+IF(BD63="x",'3 - Projects'!$I76)+IF(BD64="x",'3 - Projects'!$I77)+IF(BD65="x",'3 - Projects'!$I78)</f>
        <v>0</v>
      </c>
      <c r="BE229" s="85">
        <f>IF(BE61="x",'3 - Projects'!$I74,0)+IF(BE62="x",'3 - Projects'!$I75)+IF(BE63="x",'3 - Projects'!$I76)+IF(BE64="x",'3 - Projects'!$I77)+IF(BE65="x",'3 - Projects'!$I78)</f>
        <v>0</v>
      </c>
      <c r="BF229" s="85">
        <f>IF(BF61="x",'3 - Projects'!$I74,0)+IF(BF62="x",'3 - Projects'!$I75)+IF(BF63="x",'3 - Projects'!$I76)+IF(BF64="x",'3 - Projects'!$I77)+IF(BF65="x",'3 - Projects'!$I78)</f>
        <v>0</v>
      </c>
      <c r="BG229" s="85">
        <f>IF(BG61="x",'3 - Projects'!$I74,0)+IF(BG62="x",'3 - Projects'!$I75)+IF(BG63="x",'3 - Projects'!$I76)+IF(BG64="x",'3 - Projects'!$I77)+IF(BG65="x",'3 - Projects'!$I78)</f>
        <v>0</v>
      </c>
      <c r="BH229" s="86">
        <f>IF(BH61="x",'3 - Projects'!$I74,0)+IF(BH62="x",'3 - Projects'!$I75)+IF(BH63="x",'3 - Projects'!$I76)+IF(BH64="x",'3 - Projects'!$I77)+IF(BH65="x",'3 - Projects'!$I78)</f>
        <v>0</v>
      </c>
    </row>
    <row r="230" spans="1:60">
      <c r="A230" s="84"/>
      <c r="B230" s="85" t="str">
        <f>IF(Resource4_Name&lt;&gt;"",Resource4_Name&amp;"(s)","")</f>
        <v/>
      </c>
      <c r="C230" s="85"/>
      <c r="D230" s="85"/>
      <c r="E230" s="85"/>
      <c r="F230" s="85"/>
      <c r="G230" s="85"/>
      <c r="H230" s="85"/>
      <c r="I230" s="84">
        <f>IF(I61="x",'3 - Projects'!$J74,0)+IF(I62="x",'3 - Projects'!$J75)+IF(I63="x",'3 - Projects'!$J76)+IF(I64="x",'3 - Projects'!$J77)+IF(I65="x",'3 - Projects'!$J78)</f>
        <v>0</v>
      </c>
      <c r="J230" s="85">
        <f>IF(J61="x",'3 - Projects'!$J74,0)+IF(J62="x",'3 - Projects'!$J75)+IF(J63="x",'3 - Projects'!$J76)+IF(J64="x",'3 - Projects'!$J77)+IF(J65="x",'3 - Projects'!$J78)</f>
        <v>0</v>
      </c>
      <c r="K230" s="85">
        <f>IF(K61="x",'3 - Projects'!$J74,0)+IF(K62="x",'3 - Projects'!$J75)+IF(K63="x",'3 - Projects'!$J76)+IF(K64="x",'3 - Projects'!$J77)+IF(K65="x",'3 - Projects'!$J78)</f>
        <v>0</v>
      </c>
      <c r="L230" s="85">
        <f>IF(L61="x",'3 - Projects'!$J74,0)+IF(L62="x",'3 - Projects'!$J75)+IF(L63="x",'3 - Projects'!$J76)+IF(L64="x",'3 - Projects'!$J77)+IF(L65="x",'3 - Projects'!$J78)</f>
        <v>0</v>
      </c>
      <c r="M230" s="85">
        <f>IF(M61="x",'3 - Projects'!$J74,0)+IF(M62="x",'3 - Projects'!$J75)+IF(M63="x",'3 - Projects'!$J76)+IF(M64="x",'3 - Projects'!$J77)+IF(M65="x",'3 - Projects'!$J78)</f>
        <v>0</v>
      </c>
      <c r="N230" s="85">
        <f>IF(N61="x",'3 - Projects'!$J74,0)+IF(N62="x",'3 - Projects'!$J75)+IF(N63="x",'3 - Projects'!$J76)+IF(N64="x",'3 - Projects'!$J77)+IF(N65="x",'3 - Projects'!$J78)</f>
        <v>0</v>
      </c>
      <c r="O230" s="85">
        <f>IF(O61="x",'3 - Projects'!$J74,0)+IF(O62="x",'3 - Projects'!$J75)+IF(O63="x",'3 - Projects'!$J76)+IF(O64="x",'3 - Projects'!$J77)+IF(O65="x",'3 - Projects'!$J78)</f>
        <v>0</v>
      </c>
      <c r="P230" s="85">
        <f>IF(P61="x",'3 - Projects'!$J74,0)+IF(P62="x",'3 - Projects'!$J75)+IF(P63="x",'3 - Projects'!$J76)+IF(P64="x",'3 - Projects'!$J77)+IF(P65="x",'3 - Projects'!$J78)</f>
        <v>0</v>
      </c>
      <c r="Q230" s="85">
        <f>IF(Q61="x",'3 - Projects'!$J74,0)+IF(Q62="x",'3 - Projects'!$J75)+IF(Q63="x",'3 - Projects'!$J76)+IF(Q64="x",'3 - Projects'!$J77)+IF(Q65="x",'3 - Projects'!$J78)</f>
        <v>0</v>
      </c>
      <c r="R230" s="85">
        <f>IF(R61="x",'3 - Projects'!$J74,0)+IF(R62="x",'3 - Projects'!$J75)+IF(R63="x",'3 - Projects'!$J76)+IF(R64="x",'3 - Projects'!$J77)+IF(R65="x",'3 - Projects'!$J78)</f>
        <v>0</v>
      </c>
      <c r="S230" s="85">
        <f>IF(S61="x",'3 - Projects'!$J74,0)+IF(S62="x",'3 - Projects'!$J75)+IF(S63="x",'3 - Projects'!$J76)+IF(S64="x",'3 - Projects'!$J77)+IF(S65="x",'3 - Projects'!$J78)</f>
        <v>0</v>
      </c>
      <c r="T230" s="85">
        <f>IF(T61="x",'3 - Projects'!$J74,0)+IF(T62="x",'3 - Projects'!$J75)+IF(T63="x",'3 - Projects'!$J76)+IF(T64="x",'3 - Projects'!$J77)+IF(T65="x",'3 - Projects'!$J78)</f>
        <v>0</v>
      </c>
      <c r="U230" s="85">
        <f>IF(U61="x",'3 - Projects'!$J74,0)+IF(U62="x",'3 - Projects'!$J75)+IF(U63="x",'3 - Projects'!$J76)+IF(U64="x",'3 - Projects'!$J77)+IF(U65="x",'3 - Projects'!$J78)</f>
        <v>0</v>
      </c>
      <c r="V230" s="85">
        <f>IF(V61="x",'3 - Projects'!$J74,0)+IF(V62="x",'3 - Projects'!$J75)+IF(V63="x",'3 - Projects'!$J76)+IF(V64="x",'3 - Projects'!$J77)+IF(V65="x",'3 - Projects'!$J78)</f>
        <v>0</v>
      </c>
      <c r="W230" s="85">
        <f>IF(W61="x",'3 - Projects'!$J74,0)+IF(W62="x",'3 - Projects'!$J75)+IF(W63="x",'3 - Projects'!$J76)+IF(W64="x",'3 - Projects'!$J77)+IF(W65="x",'3 - Projects'!$J78)</f>
        <v>0</v>
      </c>
      <c r="X230" s="85">
        <f>IF(X61="x",'3 - Projects'!$J74,0)+IF(X62="x",'3 - Projects'!$J75)+IF(X63="x",'3 - Projects'!$J76)+IF(X64="x",'3 - Projects'!$J77)+IF(X65="x",'3 - Projects'!$J78)</f>
        <v>0</v>
      </c>
      <c r="Y230" s="85">
        <f>IF(Y61="x",'3 - Projects'!$J74,0)+IF(Y62="x",'3 - Projects'!$J75)+IF(Y63="x",'3 - Projects'!$J76)+IF(Y64="x",'3 - Projects'!$J77)+IF(Y65="x",'3 - Projects'!$J78)</f>
        <v>0</v>
      </c>
      <c r="Z230" s="85">
        <f>IF(Z61="x",'3 - Projects'!$J74,0)+IF(Z62="x",'3 - Projects'!$J75)+IF(Z63="x",'3 - Projects'!$J76)+IF(Z64="x",'3 - Projects'!$J77)+IF(Z65="x",'3 - Projects'!$J78)</f>
        <v>0</v>
      </c>
      <c r="AA230" s="85">
        <f>IF(AA61="x",'3 - Projects'!$J74,0)+IF(AA62="x",'3 - Projects'!$J75)+IF(AA63="x",'3 - Projects'!$J76)+IF(AA64="x",'3 - Projects'!$J77)+IF(AA65="x",'3 - Projects'!$J78)</f>
        <v>0</v>
      </c>
      <c r="AB230" s="85">
        <f>IF(AB61="x",'3 - Projects'!$J74,0)+IF(AB62="x",'3 - Projects'!$J75)+IF(AB63="x",'3 - Projects'!$J76)+IF(AB64="x",'3 - Projects'!$J77)+IF(AB65="x",'3 - Projects'!$J78)</f>
        <v>0</v>
      </c>
      <c r="AC230" s="85">
        <f>IF(AC61="x",'3 - Projects'!$J74,0)+IF(AC62="x",'3 - Projects'!$J75)+IF(AC63="x",'3 - Projects'!$J76)+IF(AC64="x",'3 - Projects'!$J77)+IF(AC65="x",'3 - Projects'!$J78)</f>
        <v>0</v>
      </c>
      <c r="AD230" s="85">
        <f>IF(AD61="x",'3 - Projects'!$J74,0)+IF(AD62="x",'3 - Projects'!$J75)+IF(AD63="x",'3 - Projects'!$J76)+IF(AD64="x",'3 - Projects'!$J77)+IF(AD65="x",'3 - Projects'!$J78)</f>
        <v>0</v>
      </c>
      <c r="AE230" s="85">
        <f>IF(AE61="x",'3 - Projects'!$J74,0)+IF(AE62="x",'3 - Projects'!$J75)+IF(AE63="x",'3 - Projects'!$J76)+IF(AE64="x",'3 - Projects'!$J77)+IF(AE65="x",'3 - Projects'!$J78)</f>
        <v>0</v>
      </c>
      <c r="AF230" s="85">
        <f>IF(AF61="x",'3 - Projects'!$J74,0)+IF(AF62="x",'3 - Projects'!$J75)+IF(AF63="x",'3 - Projects'!$J76)+IF(AF64="x",'3 - Projects'!$J77)+IF(AF65="x",'3 - Projects'!$J78)</f>
        <v>0</v>
      </c>
      <c r="AG230" s="85">
        <f>IF(AG61="x",'3 - Projects'!$J74,0)+IF(AG62="x",'3 - Projects'!$J75)+IF(AG63="x",'3 - Projects'!$J76)+IF(AG64="x",'3 - Projects'!$J77)+IF(AG65="x",'3 - Projects'!$J78)</f>
        <v>0</v>
      </c>
      <c r="AH230" s="85">
        <f>IF(AH61="x",'3 - Projects'!$J74,0)+IF(AH62="x",'3 - Projects'!$J75)+IF(AH63="x",'3 - Projects'!$J76)+IF(AH64="x",'3 - Projects'!$J77)+IF(AH65="x",'3 - Projects'!$J78)</f>
        <v>0</v>
      </c>
      <c r="AI230" s="85">
        <f>IF(AI61="x",'3 - Projects'!$J74,0)+IF(AI62="x",'3 - Projects'!$J75)+IF(AI63="x",'3 - Projects'!$J76)+IF(AI64="x",'3 - Projects'!$J77)+IF(AI65="x",'3 - Projects'!$J78)</f>
        <v>0</v>
      </c>
      <c r="AJ230" s="85">
        <f>IF(AJ61="x",'3 - Projects'!$J74,0)+IF(AJ62="x",'3 - Projects'!$J75)+IF(AJ63="x",'3 - Projects'!$J76)+IF(AJ64="x",'3 - Projects'!$J77)+IF(AJ65="x",'3 - Projects'!$J78)</f>
        <v>0</v>
      </c>
      <c r="AK230" s="85">
        <f>IF(AK61="x",'3 - Projects'!$J74,0)+IF(AK62="x",'3 - Projects'!$J75)+IF(AK63="x",'3 - Projects'!$J76)+IF(AK64="x",'3 - Projects'!$J77)+IF(AK65="x",'3 - Projects'!$J78)</f>
        <v>0</v>
      </c>
      <c r="AL230" s="85">
        <f>IF(AL61="x",'3 - Projects'!$J74,0)+IF(AL62="x",'3 - Projects'!$J75)+IF(AL63="x",'3 - Projects'!$J76)+IF(AL64="x",'3 - Projects'!$J77)+IF(AL65="x",'3 - Projects'!$J78)</f>
        <v>0</v>
      </c>
      <c r="AM230" s="85">
        <f>IF(AM61="x",'3 - Projects'!$J74,0)+IF(AM62="x",'3 - Projects'!$J75)+IF(AM63="x",'3 - Projects'!$J76)+IF(AM64="x",'3 - Projects'!$J77)+IF(AM65="x",'3 - Projects'!$J78)</f>
        <v>0</v>
      </c>
      <c r="AN230" s="85">
        <f>IF(AN61="x",'3 - Projects'!$J74,0)+IF(AN62="x",'3 - Projects'!$J75)+IF(AN63="x",'3 - Projects'!$J76)+IF(AN64="x",'3 - Projects'!$J77)+IF(AN65="x",'3 - Projects'!$J78)</f>
        <v>0</v>
      </c>
      <c r="AO230" s="85">
        <f>IF(AO61="x",'3 - Projects'!$J74,0)+IF(AO62="x",'3 - Projects'!$J75)+IF(AO63="x",'3 - Projects'!$J76)+IF(AO64="x",'3 - Projects'!$J77)+IF(AO65="x",'3 - Projects'!$J78)</f>
        <v>0</v>
      </c>
      <c r="AP230" s="85">
        <f>IF(AP61="x",'3 - Projects'!$J74,0)+IF(AP62="x",'3 - Projects'!$J75)+IF(AP63="x",'3 - Projects'!$J76)+IF(AP64="x",'3 - Projects'!$J77)+IF(AP65="x",'3 - Projects'!$J78)</f>
        <v>0</v>
      </c>
      <c r="AQ230" s="85">
        <f>IF(AQ61="x",'3 - Projects'!$J74,0)+IF(AQ62="x",'3 - Projects'!$J75)+IF(AQ63="x",'3 - Projects'!$J76)+IF(AQ64="x",'3 - Projects'!$J77)+IF(AQ65="x",'3 - Projects'!$J78)</f>
        <v>0</v>
      </c>
      <c r="AR230" s="85">
        <f>IF(AR61="x",'3 - Projects'!$J74,0)+IF(AR62="x",'3 - Projects'!$J75)+IF(AR63="x",'3 - Projects'!$J76)+IF(AR64="x",'3 - Projects'!$J77)+IF(AR65="x",'3 - Projects'!$J78)</f>
        <v>0</v>
      </c>
      <c r="AS230" s="85">
        <f>IF(AS61="x",'3 - Projects'!$J74,0)+IF(AS62="x",'3 - Projects'!$J75)+IF(AS63="x",'3 - Projects'!$J76)+IF(AS64="x",'3 - Projects'!$J77)+IF(AS65="x",'3 - Projects'!$J78)</f>
        <v>0</v>
      </c>
      <c r="AT230" s="85">
        <f>IF(AT61="x",'3 - Projects'!$J74,0)+IF(AT62="x",'3 - Projects'!$J75)+IF(AT63="x",'3 - Projects'!$J76)+IF(AT64="x",'3 - Projects'!$J77)+IF(AT65="x",'3 - Projects'!$J78)</f>
        <v>0</v>
      </c>
      <c r="AU230" s="85">
        <f>IF(AU61="x",'3 - Projects'!$J74,0)+IF(AU62="x",'3 - Projects'!$J75)+IF(AU63="x",'3 - Projects'!$J76)+IF(AU64="x",'3 - Projects'!$J77)+IF(AU65="x",'3 - Projects'!$J78)</f>
        <v>0</v>
      </c>
      <c r="AV230" s="85">
        <f>IF(AV61="x",'3 - Projects'!$J74,0)+IF(AV62="x",'3 - Projects'!$J75)+IF(AV63="x",'3 - Projects'!$J76)+IF(AV64="x",'3 - Projects'!$J77)+IF(AV65="x",'3 - Projects'!$J78)</f>
        <v>0</v>
      </c>
      <c r="AW230" s="85">
        <f>IF(AW61="x",'3 - Projects'!$J74,0)+IF(AW62="x",'3 - Projects'!$J75)+IF(AW63="x",'3 - Projects'!$J76)+IF(AW64="x",'3 - Projects'!$J77)+IF(AW65="x",'3 - Projects'!$J78)</f>
        <v>0</v>
      </c>
      <c r="AX230" s="85">
        <f>IF(AX61="x",'3 - Projects'!$J74,0)+IF(AX62="x",'3 - Projects'!$J75)+IF(AX63="x",'3 - Projects'!$J76)+IF(AX64="x",'3 - Projects'!$J77)+IF(AX65="x",'3 - Projects'!$J78)</f>
        <v>0</v>
      </c>
      <c r="AY230" s="85">
        <f>IF(AY61="x",'3 - Projects'!$J74,0)+IF(AY62="x",'3 - Projects'!$J75)+IF(AY63="x",'3 - Projects'!$J76)+IF(AY64="x",'3 - Projects'!$J77)+IF(AY65="x",'3 - Projects'!$J78)</f>
        <v>0</v>
      </c>
      <c r="AZ230" s="85">
        <f>IF(AZ61="x",'3 - Projects'!$J74,0)+IF(AZ62="x",'3 - Projects'!$J75)+IF(AZ63="x",'3 - Projects'!$J76)+IF(AZ64="x",'3 - Projects'!$J77)+IF(AZ65="x",'3 - Projects'!$J78)</f>
        <v>0</v>
      </c>
      <c r="BA230" s="85">
        <f>IF(BA61="x",'3 - Projects'!$J74,0)+IF(BA62="x",'3 - Projects'!$J75)+IF(BA63="x",'3 - Projects'!$J76)+IF(BA64="x",'3 - Projects'!$J77)+IF(BA65="x",'3 - Projects'!$J78)</f>
        <v>0</v>
      </c>
      <c r="BB230" s="85">
        <f>IF(BB61="x",'3 - Projects'!$J74,0)+IF(BB62="x",'3 - Projects'!$J75)+IF(BB63="x",'3 - Projects'!$J76)+IF(BB64="x",'3 - Projects'!$J77)+IF(BB65="x",'3 - Projects'!$J78)</f>
        <v>0</v>
      </c>
      <c r="BC230" s="85">
        <f>IF(BC61="x",'3 - Projects'!$J74,0)+IF(BC62="x",'3 - Projects'!$J75)+IF(BC63="x",'3 - Projects'!$J76)+IF(BC64="x",'3 - Projects'!$J77)+IF(BC65="x",'3 - Projects'!$J78)</f>
        <v>0</v>
      </c>
      <c r="BD230" s="85">
        <f>IF(BD61="x",'3 - Projects'!$J74,0)+IF(BD62="x",'3 - Projects'!$J75)+IF(BD63="x",'3 - Projects'!$J76)+IF(BD64="x",'3 - Projects'!$J77)+IF(BD65="x",'3 - Projects'!$J78)</f>
        <v>0</v>
      </c>
      <c r="BE230" s="85">
        <f>IF(BE61="x",'3 - Projects'!$J74,0)+IF(BE62="x",'3 - Projects'!$J75)+IF(BE63="x",'3 - Projects'!$J76)+IF(BE64="x",'3 - Projects'!$J77)+IF(BE65="x",'3 - Projects'!$J78)</f>
        <v>0</v>
      </c>
      <c r="BF230" s="85">
        <f>IF(BF61="x",'3 - Projects'!$J74,0)+IF(BF62="x",'3 - Projects'!$J75)+IF(BF63="x",'3 - Projects'!$J76)+IF(BF64="x",'3 - Projects'!$J77)+IF(BF65="x",'3 - Projects'!$J78)</f>
        <v>0</v>
      </c>
      <c r="BG230" s="85">
        <f>IF(BG61="x",'3 - Projects'!$J74,0)+IF(BG62="x",'3 - Projects'!$J75)+IF(BG63="x",'3 - Projects'!$J76)+IF(BG64="x",'3 - Projects'!$J77)+IF(BG65="x",'3 - Projects'!$J78)</f>
        <v>0</v>
      </c>
      <c r="BH230" s="86">
        <f>IF(BH61="x",'3 - Projects'!$J74,0)+IF(BH62="x",'3 - Projects'!$J75)+IF(BH63="x",'3 - Projects'!$J76)+IF(BH64="x",'3 - Projects'!$J77)+IF(BH65="x",'3 - Projects'!$J78)</f>
        <v>0</v>
      </c>
    </row>
    <row r="231" spans="1:60">
      <c r="A231" s="84"/>
      <c r="B231" s="85" t="str">
        <f>IF(Resource5_Name&lt;&gt;"",Resource5_Name&amp;"(s)","")</f>
        <v/>
      </c>
      <c r="C231" s="85"/>
      <c r="D231" s="85"/>
      <c r="E231" s="85"/>
      <c r="F231" s="85"/>
      <c r="G231" s="85"/>
      <c r="H231" s="85"/>
      <c r="I231" s="84">
        <f>IF(I61="x",'3 - Projects'!$K74,0)+IF(I62="x",'3 - Projects'!$K75)+IF(I63="x",'3 - Projects'!$K76)+IF(I64="x",'3 - Projects'!$K77)+IF(I65="x",'3 - Projects'!$K78)</f>
        <v>0</v>
      </c>
      <c r="J231" s="85">
        <f>IF(J61="x",'3 - Projects'!$K74,0)+IF(J62="x",'3 - Projects'!$K75)+IF(J63="x",'3 - Projects'!$K76)+IF(J64="x",'3 - Projects'!$K77)+IF(J65="x",'3 - Projects'!$K78)</f>
        <v>0</v>
      </c>
      <c r="K231" s="85">
        <f>IF(K61="x",'3 - Projects'!$K74,0)+IF(K62="x",'3 - Projects'!$K75)+IF(K63="x",'3 - Projects'!$K76)+IF(K64="x",'3 - Projects'!$K77)+IF(K65="x",'3 - Projects'!$K78)</f>
        <v>0</v>
      </c>
      <c r="L231" s="85">
        <f>IF(L61="x",'3 - Projects'!$K74,0)+IF(L62="x",'3 - Projects'!$K75)+IF(L63="x",'3 - Projects'!$K76)+IF(L64="x",'3 - Projects'!$K77)+IF(L65="x",'3 - Projects'!$K78)</f>
        <v>0</v>
      </c>
      <c r="M231" s="85">
        <f>IF(M61="x",'3 - Projects'!$K74,0)+IF(M62="x",'3 - Projects'!$K75)+IF(M63="x",'3 - Projects'!$K76)+IF(M64="x",'3 - Projects'!$K77)+IF(M65="x",'3 - Projects'!$K78)</f>
        <v>0</v>
      </c>
      <c r="N231" s="85">
        <f>IF(N61="x",'3 - Projects'!$K74,0)+IF(N62="x",'3 - Projects'!$K75)+IF(N63="x",'3 - Projects'!$K76)+IF(N64="x",'3 - Projects'!$K77)+IF(N65="x",'3 - Projects'!$K78)</f>
        <v>0</v>
      </c>
      <c r="O231" s="85">
        <f>IF(O61="x",'3 - Projects'!$K74,0)+IF(O62="x",'3 - Projects'!$K75)+IF(O63="x",'3 - Projects'!$K76)+IF(O64="x",'3 - Projects'!$K77)+IF(O65="x",'3 - Projects'!$K78)</f>
        <v>0</v>
      </c>
      <c r="P231" s="85">
        <f>IF(P61="x",'3 - Projects'!$K74,0)+IF(P62="x",'3 - Projects'!$K75)+IF(P63="x",'3 - Projects'!$K76)+IF(P64="x",'3 - Projects'!$K77)+IF(P65="x",'3 - Projects'!$K78)</f>
        <v>0</v>
      </c>
      <c r="Q231" s="85">
        <f>IF(Q61="x",'3 - Projects'!$K74,0)+IF(Q62="x",'3 - Projects'!$K75)+IF(Q63="x",'3 - Projects'!$K76)+IF(Q64="x",'3 - Projects'!$K77)+IF(Q65="x",'3 - Projects'!$K78)</f>
        <v>0</v>
      </c>
      <c r="R231" s="85">
        <f>IF(R61="x",'3 - Projects'!$K74,0)+IF(R62="x",'3 - Projects'!$K75)+IF(R63="x",'3 - Projects'!$K76)+IF(R64="x",'3 - Projects'!$K77)+IF(R65="x",'3 - Projects'!$K78)</f>
        <v>0</v>
      </c>
      <c r="S231" s="85">
        <f>IF(S61="x",'3 - Projects'!$K74,0)+IF(S62="x",'3 - Projects'!$K75)+IF(S63="x",'3 - Projects'!$K76)+IF(S64="x",'3 - Projects'!$K77)+IF(S65="x",'3 - Projects'!$K78)</f>
        <v>0</v>
      </c>
      <c r="T231" s="85">
        <f>IF(T61="x",'3 - Projects'!$K74,0)+IF(T62="x",'3 - Projects'!$K75)+IF(T63="x",'3 - Projects'!$K76)+IF(T64="x",'3 - Projects'!$K77)+IF(T65="x",'3 - Projects'!$K78)</f>
        <v>0</v>
      </c>
      <c r="U231" s="85">
        <f>IF(U61="x",'3 - Projects'!$K74,0)+IF(U62="x",'3 - Projects'!$K75)+IF(U63="x",'3 - Projects'!$K76)+IF(U64="x",'3 - Projects'!$K77)+IF(U65="x",'3 - Projects'!$K78)</f>
        <v>0</v>
      </c>
      <c r="V231" s="85">
        <f>IF(V61="x",'3 - Projects'!$K74,0)+IF(V62="x",'3 - Projects'!$K75)+IF(V63="x",'3 - Projects'!$K76)+IF(V64="x",'3 - Projects'!$K77)+IF(V65="x",'3 - Projects'!$K78)</f>
        <v>0</v>
      </c>
      <c r="W231" s="85">
        <f>IF(W61="x",'3 - Projects'!$K74,0)+IF(W62="x",'3 - Projects'!$K75)+IF(W63="x",'3 - Projects'!$K76)+IF(W64="x",'3 - Projects'!$K77)+IF(W65="x",'3 - Projects'!$K78)</f>
        <v>0</v>
      </c>
      <c r="X231" s="85">
        <f>IF(X61="x",'3 - Projects'!$K74,0)+IF(X62="x",'3 - Projects'!$K75)+IF(X63="x",'3 - Projects'!$K76)+IF(X64="x",'3 - Projects'!$K77)+IF(X65="x",'3 - Projects'!$K78)</f>
        <v>0</v>
      </c>
      <c r="Y231" s="85">
        <f>IF(Y61="x",'3 - Projects'!$K74,0)+IF(Y62="x",'3 - Projects'!$K75)+IF(Y63="x",'3 - Projects'!$K76)+IF(Y64="x",'3 - Projects'!$K77)+IF(Y65="x",'3 - Projects'!$K78)</f>
        <v>0</v>
      </c>
      <c r="Z231" s="85">
        <f>IF(Z61="x",'3 - Projects'!$K74,0)+IF(Z62="x",'3 - Projects'!$K75)+IF(Z63="x",'3 - Projects'!$K76)+IF(Z64="x",'3 - Projects'!$K77)+IF(Z65="x",'3 - Projects'!$K78)</f>
        <v>0</v>
      </c>
      <c r="AA231" s="85">
        <f>IF(AA61="x",'3 - Projects'!$K74,0)+IF(AA62="x",'3 - Projects'!$K75)+IF(AA63="x",'3 - Projects'!$K76)+IF(AA64="x",'3 - Projects'!$K77)+IF(AA65="x",'3 - Projects'!$K78)</f>
        <v>0</v>
      </c>
      <c r="AB231" s="85">
        <f>IF(AB61="x",'3 - Projects'!$K74,0)+IF(AB62="x",'3 - Projects'!$K75)+IF(AB63="x",'3 - Projects'!$K76)+IF(AB64="x",'3 - Projects'!$K77)+IF(AB65="x",'3 - Projects'!$K78)</f>
        <v>0</v>
      </c>
      <c r="AC231" s="85">
        <f>IF(AC61="x",'3 - Projects'!$K74,0)+IF(AC62="x",'3 - Projects'!$K75)+IF(AC63="x",'3 - Projects'!$K76)+IF(AC64="x",'3 - Projects'!$K77)+IF(AC65="x",'3 - Projects'!$K78)</f>
        <v>0</v>
      </c>
      <c r="AD231" s="85">
        <f>IF(AD61="x",'3 - Projects'!$K74,0)+IF(AD62="x",'3 - Projects'!$K75)+IF(AD63="x",'3 - Projects'!$K76)+IF(AD64="x",'3 - Projects'!$K77)+IF(AD65="x",'3 - Projects'!$K78)</f>
        <v>0</v>
      </c>
      <c r="AE231" s="85">
        <f>IF(AE61="x",'3 - Projects'!$K74,0)+IF(AE62="x",'3 - Projects'!$K75)+IF(AE63="x",'3 - Projects'!$K76)+IF(AE64="x",'3 - Projects'!$K77)+IF(AE65="x",'3 - Projects'!$K78)</f>
        <v>0</v>
      </c>
      <c r="AF231" s="85">
        <f>IF(AF61="x",'3 - Projects'!$K74,0)+IF(AF62="x",'3 - Projects'!$K75)+IF(AF63="x",'3 - Projects'!$K76)+IF(AF64="x",'3 - Projects'!$K77)+IF(AF65="x",'3 - Projects'!$K78)</f>
        <v>0</v>
      </c>
      <c r="AG231" s="85">
        <f>IF(AG61="x",'3 - Projects'!$K74,0)+IF(AG62="x",'3 - Projects'!$K75)+IF(AG63="x",'3 - Projects'!$K76)+IF(AG64="x",'3 - Projects'!$K77)+IF(AG65="x",'3 - Projects'!$K78)</f>
        <v>0</v>
      </c>
      <c r="AH231" s="85">
        <f>IF(AH61="x",'3 - Projects'!$K74,0)+IF(AH62="x",'3 - Projects'!$K75)+IF(AH63="x",'3 - Projects'!$K76)+IF(AH64="x",'3 - Projects'!$K77)+IF(AH65="x",'3 - Projects'!$K78)</f>
        <v>0</v>
      </c>
      <c r="AI231" s="85">
        <f>IF(AI61="x",'3 - Projects'!$K74,0)+IF(AI62="x",'3 - Projects'!$K75)+IF(AI63="x",'3 - Projects'!$K76)+IF(AI64="x",'3 - Projects'!$K77)+IF(AI65="x",'3 - Projects'!$K78)</f>
        <v>0</v>
      </c>
      <c r="AJ231" s="85">
        <f>IF(AJ61="x",'3 - Projects'!$K74,0)+IF(AJ62="x",'3 - Projects'!$K75)+IF(AJ63="x",'3 - Projects'!$K76)+IF(AJ64="x",'3 - Projects'!$K77)+IF(AJ65="x",'3 - Projects'!$K78)</f>
        <v>0</v>
      </c>
      <c r="AK231" s="85">
        <f>IF(AK61="x",'3 - Projects'!$K74,0)+IF(AK62="x",'3 - Projects'!$K75)+IF(AK63="x",'3 - Projects'!$K76)+IF(AK64="x",'3 - Projects'!$K77)+IF(AK65="x",'3 - Projects'!$K78)</f>
        <v>0</v>
      </c>
      <c r="AL231" s="85">
        <f>IF(AL61="x",'3 - Projects'!$K74,0)+IF(AL62="x",'3 - Projects'!$K75)+IF(AL63="x",'3 - Projects'!$K76)+IF(AL64="x",'3 - Projects'!$K77)+IF(AL65="x",'3 - Projects'!$K78)</f>
        <v>0</v>
      </c>
      <c r="AM231" s="85">
        <f>IF(AM61="x",'3 - Projects'!$K74,0)+IF(AM62="x",'3 - Projects'!$K75)+IF(AM63="x",'3 - Projects'!$K76)+IF(AM64="x",'3 - Projects'!$K77)+IF(AM65="x",'3 - Projects'!$K78)</f>
        <v>0</v>
      </c>
      <c r="AN231" s="85">
        <f>IF(AN61="x",'3 - Projects'!$K74,0)+IF(AN62="x",'3 - Projects'!$K75)+IF(AN63="x",'3 - Projects'!$K76)+IF(AN64="x",'3 - Projects'!$K77)+IF(AN65="x",'3 - Projects'!$K78)</f>
        <v>0</v>
      </c>
      <c r="AO231" s="85">
        <f>IF(AO61="x",'3 - Projects'!$K74,0)+IF(AO62="x",'3 - Projects'!$K75)+IF(AO63="x",'3 - Projects'!$K76)+IF(AO64="x",'3 - Projects'!$K77)+IF(AO65="x",'3 - Projects'!$K78)</f>
        <v>0</v>
      </c>
      <c r="AP231" s="85">
        <f>IF(AP61="x",'3 - Projects'!$K74,0)+IF(AP62="x",'3 - Projects'!$K75)+IF(AP63="x",'3 - Projects'!$K76)+IF(AP64="x",'3 - Projects'!$K77)+IF(AP65="x",'3 - Projects'!$K78)</f>
        <v>0</v>
      </c>
      <c r="AQ231" s="85">
        <f>IF(AQ61="x",'3 - Projects'!$K74,0)+IF(AQ62="x",'3 - Projects'!$K75)+IF(AQ63="x",'3 - Projects'!$K76)+IF(AQ64="x",'3 - Projects'!$K77)+IF(AQ65="x",'3 - Projects'!$K78)</f>
        <v>0</v>
      </c>
      <c r="AR231" s="85">
        <f>IF(AR61="x",'3 - Projects'!$K74,0)+IF(AR62="x",'3 - Projects'!$K75)+IF(AR63="x",'3 - Projects'!$K76)+IF(AR64="x",'3 - Projects'!$K77)+IF(AR65="x",'3 - Projects'!$K78)</f>
        <v>0</v>
      </c>
      <c r="AS231" s="85">
        <f>IF(AS61="x",'3 - Projects'!$K74,0)+IF(AS62="x",'3 - Projects'!$K75)+IF(AS63="x",'3 - Projects'!$K76)+IF(AS64="x",'3 - Projects'!$K77)+IF(AS65="x",'3 - Projects'!$K78)</f>
        <v>0</v>
      </c>
      <c r="AT231" s="85">
        <f>IF(AT61="x",'3 - Projects'!$K74,0)+IF(AT62="x",'3 - Projects'!$K75)+IF(AT63="x",'3 - Projects'!$K76)+IF(AT64="x",'3 - Projects'!$K77)+IF(AT65="x",'3 - Projects'!$K78)</f>
        <v>0</v>
      </c>
      <c r="AU231" s="85">
        <f>IF(AU61="x",'3 - Projects'!$K74,0)+IF(AU62="x",'3 - Projects'!$K75)+IF(AU63="x",'3 - Projects'!$K76)+IF(AU64="x",'3 - Projects'!$K77)+IF(AU65="x",'3 - Projects'!$K78)</f>
        <v>0</v>
      </c>
      <c r="AV231" s="85">
        <f>IF(AV61="x",'3 - Projects'!$K74,0)+IF(AV62="x",'3 - Projects'!$K75)+IF(AV63="x",'3 - Projects'!$K76)+IF(AV64="x",'3 - Projects'!$K77)+IF(AV65="x",'3 - Projects'!$K78)</f>
        <v>0</v>
      </c>
      <c r="AW231" s="85">
        <f>IF(AW61="x",'3 - Projects'!$K74,0)+IF(AW62="x",'3 - Projects'!$K75)+IF(AW63="x",'3 - Projects'!$K76)+IF(AW64="x",'3 - Projects'!$K77)+IF(AW65="x",'3 - Projects'!$K78)</f>
        <v>0</v>
      </c>
      <c r="AX231" s="85">
        <f>IF(AX61="x",'3 - Projects'!$K74,0)+IF(AX62="x",'3 - Projects'!$K75)+IF(AX63="x",'3 - Projects'!$K76)+IF(AX64="x",'3 - Projects'!$K77)+IF(AX65="x",'3 - Projects'!$K78)</f>
        <v>0</v>
      </c>
      <c r="AY231" s="85">
        <f>IF(AY61="x",'3 - Projects'!$K74,0)+IF(AY62="x",'3 - Projects'!$K75)+IF(AY63="x",'3 - Projects'!$K76)+IF(AY64="x",'3 - Projects'!$K77)+IF(AY65="x",'3 - Projects'!$K78)</f>
        <v>0</v>
      </c>
      <c r="AZ231" s="85">
        <f>IF(AZ61="x",'3 - Projects'!$K74,0)+IF(AZ62="x",'3 - Projects'!$K75)+IF(AZ63="x",'3 - Projects'!$K76)+IF(AZ64="x",'3 - Projects'!$K77)+IF(AZ65="x",'3 - Projects'!$K78)</f>
        <v>0</v>
      </c>
      <c r="BA231" s="85">
        <f>IF(BA61="x",'3 - Projects'!$K74,0)+IF(BA62="x",'3 - Projects'!$K75)+IF(BA63="x",'3 - Projects'!$K76)+IF(BA64="x",'3 - Projects'!$K77)+IF(BA65="x",'3 - Projects'!$K78)</f>
        <v>0</v>
      </c>
      <c r="BB231" s="85">
        <f>IF(BB61="x",'3 - Projects'!$K74,0)+IF(BB62="x",'3 - Projects'!$K75)+IF(BB63="x",'3 - Projects'!$K76)+IF(BB64="x",'3 - Projects'!$K77)+IF(BB65="x",'3 - Projects'!$K78)</f>
        <v>0</v>
      </c>
      <c r="BC231" s="85">
        <f>IF(BC61="x",'3 - Projects'!$K74,0)+IF(BC62="x",'3 - Projects'!$K75)+IF(BC63="x",'3 - Projects'!$K76)+IF(BC64="x",'3 - Projects'!$K77)+IF(BC65="x",'3 - Projects'!$K78)</f>
        <v>0</v>
      </c>
      <c r="BD231" s="85">
        <f>IF(BD61="x",'3 - Projects'!$K74,0)+IF(BD62="x",'3 - Projects'!$K75)+IF(BD63="x",'3 - Projects'!$K76)+IF(BD64="x",'3 - Projects'!$K77)+IF(BD65="x",'3 - Projects'!$K78)</f>
        <v>0</v>
      </c>
      <c r="BE231" s="85">
        <f>IF(BE61="x",'3 - Projects'!$K74,0)+IF(BE62="x",'3 - Projects'!$K75)+IF(BE63="x",'3 - Projects'!$K76)+IF(BE64="x",'3 - Projects'!$K77)+IF(BE65="x",'3 - Projects'!$K78)</f>
        <v>0</v>
      </c>
      <c r="BF231" s="85">
        <f>IF(BF61="x",'3 - Projects'!$K74,0)+IF(BF62="x",'3 - Projects'!$K75)+IF(BF63="x",'3 - Projects'!$K76)+IF(BF64="x",'3 - Projects'!$K77)+IF(BF65="x",'3 - Projects'!$K78)</f>
        <v>0</v>
      </c>
      <c r="BG231" s="85">
        <f>IF(BG61="x",'3 - Projects'!$K74,0)+IF(BG62="x",'3 - Projects'!$K75)+IF(BG63="x",'3 - Projects'!$K76)+IF(BG64="x",'3 - Projects'!$K77)+IF(BG65="x",'3 - Projects'!$K78)</f>
        <v>0</v>
      </c>
      <c r="BH231" s="86">
        <f>IF(BH61="x",'3 - Projects'!$K74,0)+IF(BH62="x",'3 - Projects'!$K75)+IF(BH63="x",'3 - Projects'!$K76)+IF(BH64="x",'3 - Projects'!$K77)+IF(BH65="x",'3 - Projects'!$K78)</f>
        <v>0</v>
      </c>
    </row>
    <row r="232" spans="1:60">
      <c r="A232" s="84"/>
      <c r="B232" s="85" t="str">
        <f>IF(Resource6_Name&lt;&gt;"",Resource6_Name&amp;"(s)","")</f>
        <v/>
      </c>
      <c r="C232" s="85"/>
      <c r="D232" s="85"/>
      <c r="E232" s="85"/>
      <c r="F232" s="85"/>
      <c r="G232" s="85"/>
      <c r="H232" s="85"/>
      <c r="I232" s="84">
        <f>IF(I61="x",'3 - Projects'!$L74,0)+IF(I62="x",'3 - Projects'!$L75)+IF(I63="x",'3 - Projects'!$L76)+IF(I64="x",'3 - Projects'!$L77)+IF(I65="x",'3 - Projects'!$L78)</f>
        <v>0</v>
      </c>
      <c r="J232" s="85">
        <f>IF(J61="x",'3 - Projects'!$L74,0)+IF(J62="x",'3 - Projects'!$L75)+IF(J63="x",'3 - Projects'!$L76)+IF(J64="x",'3 - Projects'!$L77)+IF(J65="x",'3 - Projects'!$L78)</f>
        <v>0</v>
      </c>
      <c r="K232" s="85">
        <f>IF(K61="x",'3 - Projects'!$L74,0)+IF(K62="x",'3 - Projects'!$L75)+IF(K63="x",'3 - Projects'!$L76)+IF(K64="x",'3 - Projects'!$L77)+IF(K65="x",'3 - Projects'!$L78)</f>
        <v>0</v>
      </c>
      <c r="L232" s="85">
        <f>IF(L61="x",'3 - Projects'!$L74,0)+IF(L62="x",'3 - Projects'!$L75)+IF(L63="x",'3 - Projects'!$L76)+IF(L64="x",'3 - Projects'!$L77)+IF(L65="x",'3 - Projects'!$L78)</f>
        <v>0</v>
      </c>
      <c r="M232" s="85">
        <f>IF(M61="x",'3 - Projects'!$L74,0)+IF(M62="x",'3 - Projects'!$L75)+IF(M63="x",'3 - Projects'!$L76)+IF(M64="x",'3 - Projects'!$L77)+IF(M65="x",'3 - Projects'!$L78)</f>
        <v>0</v>
      </c>
      <c r="N232" s="85">
        <f>IF(N61="x",'3 - Projects'!$L74,0)+IF(N62="x",'3 - Projects'!$L75)+IF(N63="x",'3 - Projects'!$L76)+IF(N64="x",'3 - Projects'!$L77)+IF(N65="x",'3 - Projects'!$L78)</f>
        <v>0</v>
      </c>
      <c r="O232" s="85">
        <f>IF(O61="x",'3 - Projects'!$L74,0)+IF(O62="x",'3 - Projects'!$L75)+IF(O63="x",'3 - Projects'!$L76)+IF(O64="x",'3 - Projects'!$L77)+IF(O65="x",'3 - Projects'!$L78)</f>
        <v>0</v>
      </c>
      <c r="P232" s="85">
        <f>IF(P61="x",'3 - Projects'!$L74,0)+IF(P62="x",'3 - Projects'!$L75)+IF(P63="x",'3 - Projects'!$L76)+IF(P64="x",'3 - Projects'!$L77)+IF(P65="x",'3 - Projects'!$L78)</f>
        <v>0</v>
      </c>
      <c r="Q232" s="85">
        <f>IF(Q61="x",'3 - Projects'!$L74,0)+IF(Q62="x",'3 - Projects'!$L75)+IF(Q63="x",'3 - Projects'!$L76)+IF(Q64="x",'3 - Projects'!$L77)+IF(Q65="x",'3 - Projects'!$L78)</f>
        <v>0</v>
      </c>
      <c r="R232" s="85">
        <f>IF(R61="x",'3 - Projects'!$L74,0)+IF(R62="x",'3 - Projects'!$L75)+IF(R63="x",'3 - Projects'!$L76)+IF(R64="x",'3 - Projects'!$L77)+IF(R65="x",'3 - Projects'!$L78)</f>
        <v>0</v>
      </c>
      <c r="S232" s="85">
        <f>IF(S61="x",'3 - Projects'!$L74,0)+IF(S62="x",'3 - Projects'!$L75)+IF(S63="x",'3 - Projects'!$L76)+IF(S64="x",'3 - Projects'!$L77)+IF(S65="x",'3 - Projects'!$L78)</f>
        <v>0</v>
      </c>
      <c r="T232" s="85">
        <f>IF(T61="x",'3 - Projects'!$L74,0)+IF(T62="x",'3 - Projects'!$L75)+IF(T63="x",'3 - Projects'!$L76)+IF(T64="x",'3 - Projects'!$L77)+IF(T65="x",'3 - Projects'!$L78)</f>
        <v>0</v>
      </c>
      <c r="U232" s="85">
        <f>IF(U61="x",'3 - Projects'!$L74,0)+IF(U62="x",'3 - Projects'!$L75)+IF(U63="x",'3 - Projects'!$L76)+IF(U64="x",'3 - Projects'!$L77)+IF(U65="x",'3 - Projects'!$L78)</f>
        <v>0</v>
      </c>
      <c r="V232" s="85">
        <f>IF(V61="x",'3 - Projects'!$L74,0)+IF(V62="x",'3 - Projects'!$L75)+IF(V63="x",'3 - Projects'!$L76)+IF(V64="x",'3 - Projects'!$L77)+IF(V65="x",'3 - Projects'!$L78)</f>
        <v>0</v>
      </c>
      <c r="W232" s="85">
        <f>IF(W61="x",'3 - Projects'!$L74,0)+IF(W62="x",'3 - Projects'!$L75)+IF(W63="x",'3 - Projects'!$L76)+IF(W64="x",'3 - Projects'!$L77)+IF(W65="x",'3 - Projects'!$L78)</f>
        <v>0</v>
      </c>
      <c r="X232" s="85">
        <f>IF(X61="x",'3 - Projects'!$L74,0)+IF(X62="x",'3 - Projects'!$L75)+IF(X63="x",'3 - Projects'!$L76)+IF(X64="x",'3 - Projects'!$L77)+IF(X65="x",'3 - Projects'!$L78)</f>
        <v>0</v>
      </c>
      <c r="Y232" s="85">
        <f>IF(Y61="x",'3 - Projects'!$L74,0)+IF(Y62="x",'3 - Projects'!$L75)+IF(Y63="x",'3 - Projects'!$L76)+IF(Y64="x",'3 - Projects'!$L77)+IF(Y65="x",'3 - Projects'!$L78)</f>
        <v>0</v>
      </c>
      <c r="Z232" s="85">
        <f>IF(Z61="x",'3 - Projects'!$L74,0)+IF(Z62="x",'3 - Projects'!$L75)+IF(Z63="x",'3 - Projects'!$L76)+IF(Z64="x",'3 - Projects'!$L77)+IF(Z65="x",'3 - Projects'!$L78)</f>
        <v>0</v>
      </c>
      <c r="AA232" s="85">
        <f>IF(AA61="x",'3 - Projects'!$L74,0)+IF(AA62="x",'3 - Projects'!$L75)+IF(AA63="x",'3 - Projects'!$L76)+IF(AA64="x",'3 - Projects'!$L77)+IF(AA65="x",'3 - Projects'!$L78)</f>
        <v>0</v>
      </c>
      <c r="AB232" s="85">
        <f>IF(AB61="x",'3 - Projects'!$L74,0)+IF(AB62="x",'3 - Projects'!$L75)+IF(AB63="x",'3 - Projects'!$L76)+IF(AB64="x",'3 - Projects'!$L77)+IF(AB65="x",'3 - Projects'!$L78)</f>
        <v>0</v>
      </c>
      <c r="AC232" s="85">
        <f>IF(AC61="x",'3 - Projects'!$L74,0)+IF(AC62="x",'3 - Projects'!$L75)+IF(AC63="x",'3 - Projects'!$L76)+IF(AC64="x",'3 - Projects'!$L77)+IF(AC65="x",'3 - Projects'!$L78)</f>
        <v>0</v>
      </c>
      <c r="AD232" s="85">
        <f>IF(AD61="x",'3 - Projects'!$L74,0)+IF(AD62="x",'3 - Projects'!$L75)+IF(AD63="x",'3 - Projects'!$L76)+IF(AD64="x",'3 - Projects'!$L77)+IF(AD65="x",'3 - Projects'!$L78)</f>
        <v>0</v>
      </c>
      <c r="AE232" s="85">
        <f>IF(AE61="x",'3 - Projects'!$L74,0)+IF(AE62="x",'3 - Projects'!$L75)+IF(AE63="x",'3 - Projects'!$L76)+IF(AE64="x",'3 - Projects'!$L77)+IF(AE65="x",'3 - Projects'!$L78)</f>
        <v>0</v>
      </c>
      <c r="AF232" s="85">
        <f>IF(AF61="x",'3 - Projects'!$L74,0)+IF(AF62="x",'3 - Projects'!$L75)+IF(AF63="x",'3 - Projects'!$L76)+IF(AF64="x",'3 - Projects'!$L77)+IF(AF65="x",'3 - Projects'!$L78)</f>
        <v>0</v>
      </c>
      <c r="AG232" s="85">
        <f>IF(AG61="x",'3 - Projects'!$L74,0)+IF(AG62="x",'3 - Projects'!$L75)+IF(AG63="x",'3 - Projects'!$L76)+IF(AG64="x",'3 - Projects'!$L77)+IF(AG65="x",'3 - Projects'!$L78)</f>
        <v>0</v>
      </c>
      <c r="AH232" s="85">
        <f>IF(AH61="x",'3 - Projects'!$L74,0)+IF(AH62="x",'3 - Projects'!$L75)+IF(AH63="x",'3 - Projects'!$L76)+IF(AH64="x",'3 - Projects'!$L77)+IF(AH65="x",'3 - Projects'!$L78)</f>
        <v>0</v>
      </c>
      <c r="AI232" s="85">
        <f>IF(AI61="x",'3 - Projects'!$L74,0)+IF(AI62="x",'3 - Projects'!$L75)+IF(AI63="x",'3 - Projects'!$L76)+IF(AI64="x",'3 - Projects'!$L77)+IF(AI65="x",'3 - Projects'!$L78)</f>
        <v>0</v>
      </c>
      <c r="AJ232" s="85">
        <f>IF(AJ61="x",'3 - Projects'!$L74,0)+IF(AJ62="x",'3 - Projects'!$L75)+IF(AJ63="x",'3 - Projects'!$L76)+IF(AJ64="x",'3 - Projects'!$L77)+IF(AJ65="x",'3 - Projects'!$L78)</f>
        <v>0</v>
      </c>
      <c r="AK232" s="85">
        <f>IF(AK61="x",'3 - Projects'!$L74,0)+IF(AK62="x",'3 - Projects'!$L75)+IF(AK63="x",'3 - Projects'!$L76)+IF(AK64="x",'3 - Projects'!$L77)+IF(AK65="x",'3 - Projects'!$L78)</f>
        <v>0</v>
      </c>
      <c r="AL232" s="85">
        <f>IF(AL61="x",'3 - Projects'!$L74,0)+IF(AL62="x",'3 - Projects'!$L75)+IF(AL63="x",'3 - Projects'!$L76)+IF(AL64="x",'3 - Projects'!$L77)+IF(AL65="x",'3 - Projects'!$L78)</f>
        <v>0</v>
      </c>
      <c r="AM232" s="85">
        <f>IF(AM61="x",'3 - Projects'!$L74,0)+IF(AM62="x",'3 - Projects'!$L75)+IF(AM63="x",'3 - Projects'!$L76)+IF(AM64="x",'3 - Projects'!$L77)+IF(AM65="x",'3 - Projects'!$L78)</f>
        <v>0</v>
      </c>
      <c r="AN232" s="85">
        <f>IF(AN61="x",'3 - Projects'!$L74,0)+IF(AN62="x",'3 - Projects'!$L75)+IF(AN63="x",'3 - Projects'!$L76)+IF(AN64="x",'3 - Projects'!$L77)+IF(AN65="x",'3 - Projects'!$L78)</f>
        <v>0</v>
      </c>
      <c r="AO232" s="85">
        <f>IF(AO61="x",'3 - Projects'!$L74,0)+IF(AO62="x",'3 - Projects'!$L75)+IF(AO63="x",'3 - Projects'!$L76)+IF(AO64="x",'3 - Projects'!$L77)+IF(AO65="x",'3 - Projects'!$L78)</f>
        <v>0</v>
      </c>
      <c r="AP232" s="85">
        <f>IF(AP61="x",'3 - Projects'!$L74,0)+IF(AP62="x",'3 - Projects'!$L75)+IF(AP63="x",'3 - Projects'!$L76)+IF(AP64="x",'3 - Projects'!$L77)+IF(AP65="x",'3 - Projects'!$L78)</f>
        <v>0</v>
      </c>
      <c r="AQ232" s="85">
        <f>IF(AQ61="x",'3 - Projects'!$L74,0)+IF(AQ62="x",'3 - Projects'!$L75)+IF(AQ63="x",'3 - Projects'!$L76)+IF(AQ64="x",'3 - Projects'!$L77)+IF(AQ65="x",'3 - Projects'!$L78)</f>
        <v>0</v>
      </c>
      <c r="AR232" s="85">
        <f>IF(AR61="x",'3 - Projects'!$L74,0)+IF(AR62="x",'3 - Projects'!$L75)+IF(AR63="x",'3 - Projects'!$L76)+IF(AR64="x",'3 - Projects'!$L77)+IF(AR65="x",'3 - Projects'!$L78)</f>
        <v>0</v>
      </c>
      <c r="AS232" s="85">
        <f>IF(AS61="x",'3 - Projects'!$L74,0)+IF(AS62="x",'3 - Projects'!$L75)+IF(AS63="x",'3 - Projects'!$L76)+IF(AS64="x",'3 - Projects'!$L77)+IF(AS65="x",'3 - Projects'!$L78)</f>
        <v>0</v>
      </c>
      <c r="AT232" s="85">
        <f>IF(AT61="x",'3 - Projects'!$L74,0)+IF(AT62="x",'3 - Projects'!$L75)+IF(AT63="x",'3 - Projects'!$L76)+IF(AT64="x",'3 - Projects'!$L77)+IF(AT65="x",'3 - Projects'!$L78)</f>
        <v>0</v>
      </c>
      <c r="AU232" s="85">
        <f>IF(AU61="x",'3 - Projects'!$L74,0)+IF(AU62="x",'3 - Projects'!$L75)+IF(AU63="x",'3 - Projects'!$L76)+IF(AU64="x",'3 - Projects'!$L77)+IF(AU65="x",'3 - Projects'!$L78)</f>
        <v>0</v>
      </c>
      <c r="AV232" s="85">
        <f>IF(AV61="x",'3 - Projects'!$L74,0)+IF(AV62="x",'3 - Projects'!$L75)+IF(AV63="x",'3 - Projects'!$L76)+IF(AV64="x",'3 - Projects'!$L77)+IF(AV65="x",'3 - Projects'!$L78)</f>
        <v>0</v>
      </c>
      <c r="AW232" s="85">
        <f>IF(AW61="x",'3 - Projects'!$L74,0)+IF(AW62="x",'3 - Projects'!$L75)+IF(AW63="x",'3 - Projects'!$L76)+IF(AW64="x",'3 - Projects'!$L77)+IF(AW65="x",'3 - Projects'!$L78)</f>
        <v>0</v>
      </c>
      <c r="AX232" s="85">
        <f>IF(AX61="x",'3 - Projects'!$L74,0)+IF(AX62="x",'3 - Projects'!$L75)+IF(AX63="x",'3 - Projects'!$L76)+IF(AX64="x",'3 - Projects'!$L77)+IF(AX65="x",'3 - Projects'!$L78)</f>
        <v>0</v>
      </c>
      <c r="AY232" s="85">
        <f>IF(AY61="x",'3 - Projects'!$L74,0)+IF(AY62="x",'3 - Projects'!$L75)+IF(AY63="x",'3 - Projects'!$L76)+IF(AY64="x",'3 - Projects'!$L77)+IF(AY65="x",'3 - Projects'!$L78)</f>
        <v>0</v>
      </c>
      <c r="AZ232" s="85">
        <f>IF(AZ61="x",'3 - Projects'!$L74,0)+IF(AZ62="x",'3 - Projects'!$L75)+IF(AZ63="x",'3 - Projects'!$L76)+IF(AZ64="x",'3 - Projects'!$L77)+IF(AZ65="x",'3 - Projects'!$L78)</f>
        <v>0</v>
      </c>
      <c r="BA232" s="85">
        <f>IF(BA61="x",'3 - Projects'!$L74,0)+IF(BA62="x",'3 - Projects'!$L75)+IF(BA63="x",'3 - Projects'!$L76)+IF(BA64="x",'3 - Projects'!$L77)+IF(BA65="x",'3 - Projects'!$L78)</f>
        <v>0</v>
      </c>
      <c r="BB232" s="85">
        <f>IF(BB61="x",'3 - Projects'!$L74,0)+IF(BB62="x",'3 - Projects'!$L75)+IF(BB63="x",'3 - Projects'!$L76)+IF(BB64="x",'3 - Projects'!$L77)+IF(BB65="x",'3 - Projects'!$L78)</f>
        <v>0</v>
      </c>
      <c r="BC232" s="85">
        <f>IF(BC61="x",'3 - Projects'!$L74,0)+IF(BC62="x",'3 - Projects'!$L75)+IF(BC63="x",'3 - Projects'!$L76)+IF(BC64="x",'3 - Projects'!$L77)+IF(BC65="x",'3 - Projects'!$L78)</f>
        <v>0</v>
      </c>
      <c r="BD232" s="85">
        <f>IF(BD61="x",'3 - Projects'!$L74,0)+IF(BD62="x",'3 - Projects'!$L75)+IF(BD63="x",'3 - Projects'!$L76)+IF(BD64="x",'3 - Projects'!$L77)+IF(BD65="x",'3 - Projects'!$L78)</f>
        <v>0</v>
      </c>
      <c r="BE232" s="85">
        <f>IF(BE61="x",'3 - Projects'!$L74,0)+IF(BE62="x",'3 - Projects'!$L75)+IF(BE63="x",'3 - Projects'!$L76)+IF(BE64="x",'3 - Projects'!$L77)+IF(BE65="x",'3 - Projects'!$L78)</f>
        <v>0</v>
      </c>
      <c r="BF232" s="85">
        <f>IF(BF61="x",'3 - Projects'!$L74,0)+IF(BF62="x",'3 - Projects'!$L75)+IF(BF63="x",'3 - Projects'!$L76)+IF(BF64="x",'3 - Projects'!$L77)+IF(BF65="x",'3 - Projects'!$L78)</f>
        <v>0</v>
      </c>
      <c r="BG232" s="85">
        <f>IF(BG61="x",'3 - Projects'!$L74,0)+IF(BG62="x",'3 - Projects'!$L75)+IF(BG63="x",'3 - Projects'!$L76)+IF(BG64="x",'3 - Projects'!$L77)+IF(BG65="x",'3 - Projects'!$L78)</f>
        <v>0</v>
      </c>
      <c r="BH232" s="86">
        <f>IF(BH61="x",'3 - Projects'!$L74,0)+IF(BH62="x",'3 - Projects'!$L75)+IF(BH63="x",'3 - Projects'!$L76)+IF(BH64="x",'3 - Projects'!$L77)+IF(BH65="x",'3 - Projects'!$L78)</f>
        <v>0</v>
      </c>
    </row>
    <row r="233" spans="1:60">
      <c r="A233" s="84"/>
      <c r="B233" s="85" t="str">
        <f>IF(Resource7_Name&lt;&gt;"",Resource7_Name&amp;"(s)","")</f>
        <v/>
      </c>
      <c r="C233" s="85"/>
      <c r="D233" s="85"/>
      <c r="E233" s="85"/>
      <c r="F233" s="85"/>
      <c r="G233" s="85"/>
      <c r="H233" s="85"/>
      <c r="I233" s="84">
        <f>IF(I61="x",'3 - Projects'!$M74,0)+IF(I62="x",'3 - Projects'!$M75)+IF(I63="x",'3 - Projects'!$M76)+IF(I64="x",'3 - Projects'!$M77)+IF(I65="x",'3 - Projects'!$M78)</f>
        <v>0</v>
      </c>
      <c r="J233" s="85">
        <f>IF(J61="x",'3 - Projects'!$M74,0)+IF(J62="x",'3 - Projects'!$M75)+IF(J63="x",'3 - Projects'!$M76)+IF(J64="x",'3 - Projects'!$M77)+IF(J65="x",'3 - Projects'!$M78)</f>
        <v>0</v>
      </c>
      <c r="K233" s="85">
        <f>IF(K61="x",'3 - Projects'!$M74,0)+IF(K62="x",'3 - Projects'!$M75)+IF(K63="x",'3 - Projects'!$M76)+IF(K64="x",'3 - Projects'!$M77)+IF(K65="x",'3 - Projects'!$M78)</f>
        <v>0</v>
      </c>
      <c r="L233" s="85">
        <f>IF(L61="x",'3 - Projects'!$M74,0)+IF(L62="x",'3 - Projects'!$M75)+IF(L63="x",'3 - Projects'!$M76)+IF(L64="x",'3 - Projects'!$M77)+IF(L65="x",'3 - Projects'!$M78)</f>
        <v>0</v>
      </c>
      <c r="M233" s="85">
        <f>IF(M61="x",'3 - Projects'!$M74,0)+IF(M62="x",'3 - Projects'!$M75)+IF(M63="x",'3 - Projects'!$M76)+IF(M64="x",'3 - Projects'!$M77)+IF(M65="x",'3 - Projects'!$M78)</f>
        <v>0</v>
      </c>
      <c r="N233" s="85">
        <f>IF(N61="x",'3 - Projects'!$M74,0)+IF(N62="x",'3 - Projects'!$M75)+IF(N63="x",'3 - Projects'!$M76)+IF(N64="x",'3 - Projects'!$M77)+IF(N65="x",'3 - Projects'!$M78)</f>
        <v>0</v>
      </c>
      <c r="O233" s="85">
        <f>IF(O61="x",'3 - Projects'!$M74,0)+IF(O62="x",'3 - Projects'!$M75)+IF(O63="x",'3 - Projects'!$M76)+IF(O64="x",'3 - Projects'!$M77)+IF(O65="x",'3 - Projects'!$M78)</f>
        <v>0</v>
      </c>
      <c r="P233" s="85">
        <f>IF(P61="x",'3 - Projects'!$M74,0)+IF(P62="x",'3 - Projects'!$M75)+IF(P63="x",'3 - Projects'!$M76)+IF(P64="x",'3 - Projects'!$M77)+IF(P65="x",'3 - Projects'!$M78)</f>
        <v>0</v>
      </c>
      <c r="Q233" s="85">
        <f>IF(Q61="x",'3 - Projects'!$M74,0)+IF(Q62="x",'3 - Projects'!$M75)+IF(Q63="x",'3 - Projects'!$M76)+IF(Q64="x",'3 - Projects'!$M77)+IF(Q65="x",'3 - Projects'!$M78)</f>
        <v>0</v>
      </c>
      <c r="R233" s="85">
        <f>IF(R61="x",'3 - Projects'!$M74,0)+IF(R62="x",'3 - Projects'!$M75)+IF(R63="x",'3 - Projects'!$M76)+IF(R64="x",'3 - Projects'!$M77)+IF(R65="x",'3 - Projects'!$M78)</f>
        <v>0</v>
      </c>
      <c r="S233" s="85">
        <f>IF(S61="x",'3 - Projects'!$M74,0)+IF(S62="x",'3 - Projects'!$M75)+IF(S63="x",'3 - Projects'!$M76)+IF(S64="x",'3 - Projects'!$M77)+IF(S65="x",'3 - Projects'!$M78)</f>
        <v>0</v>
      </c>
      <c r="T233" s="85">
        <f>IF(T61="x",'3 - Projects'!$M74,0)+IF(T62="x",'3 - Projects'!$M75)+IF(T63="x",'3 - Projects'!$M76)+IF(T64="x",'3 - Projects'!$M77)+IF(T65="x",'3 - Projects'!$M78)</f>
        <v>0</v>
      </c>
      <c r="U233" s="85">
        <f>IF(U61="x",'3 - Projects'!$M74,0)+IF(U62="x",'3 - Projects'!$M75)+IF(U63="x",'3 - Projects'!$M76)+IF(U64="x",'3 - Projects'!$M77)+IF(U65="x",'3 - Projects'!$M78)</f>
        <v>0</v>
      </c>
      <c r="V233" s="85">
        <f>IF(V61="x",'3 - Projects'!$M74,0)+IF(V62="x",'3 - Projects'!$M75)+IF(V63="x",'3 - Projects'!$M76)+IF(V64="x",'3 - Projects'!$M77)+IF(V65="x",'3 - Projects'!$M78)</f>
        <v>0</v>
      </c>
      <c r="W233" s="85">
        <f>IF(W61="x",'3 - Projects'!$M74,0)+IF(W62="x",'3 - Projects'!$M75)+IF(W63="x",'3 - Projects'!$M76)+IF(W64="x",'3 - Projects'!$M77)+IF(W65="x",'3 - Projects'!$M78)</f>
        <v>0</v>
      </c>
      <c r="X233" s="85">
        <f>IF(X61="x",'3 - Projects'!$M74,0)+IF(X62="x",'3 - Projects'!$M75)+IF(X63="x",'3 - Projects'!$M76)+IF(X64="x",'3 - Projects'!$M77)+IF(X65="x",'3 - Projects'!$M78)</f>
        <v>0</v>
      </c>
      <c r="Y233" s="85">
        <f>IF(Y61="x",'3 - Projects'!$M74,0)+IF(Y62="x",'3 - Projects'!$M75)+IF(Y63="x",'3 - Projects'!$M76)+IF(Y64="x",'3 - Projects'!$M77)+IF(Y65="x",'3 - Projects'!$M78)</f>
        <v>0</v>
      </c>
      <c r="Z233" s="85">
        <f>IF(Z61="x",'3 - Projects'!$M74,0)+IF(Z62="x",'3 - Projects'!$M75)+IF(Z63="x",'3 - Projects'!$M76)+IF(Z64="x",'3 - Projects'!$M77)+IF(Z65="x",'3 - Projects'!$M78)</f>
        <v>0</v>
      </c>
      <c r="AA233" s="85">
        <f>IF(AA61="x",'3 - Projects'!$M74,0)+IF(AA62="x",'3 - Projects'!$M75)+IF(AA63="x",'3 - Projects'!$M76)+IF(AA64="x",'3 - Projects'!$M77)+IF(AA65="x",'3 - Projects'!$M78)</f>
        <v>0</v>
      </c>
      <c r="AB233" s="85">
        <f>IF(AB61="x",'3 - Projects'!$M74,0)+IF(AB62="x",'3 - Projects'!$M75)+IF(AB63="x",'3 - Projects'!$M76)+IF(AB64="x",'3 - Projects'!$M77)+IF(AB65="x",'3 - Projects'!$M78)</f>
        <v>0</v>
      </c>
      <c r="AC233" s="85">
        <f>IF(AC61="x",'3 - Projects'!$M74,0)+IF(AC62="x",'3 - Projects'!$M75)+IF(AC63="x",'3 - Projects'!$M76)+IF(AC64="x",'3 - Projects'!$M77)+IF(AC65="x",'3 - Projects'!$M78)</f>
        <v>0</v>
      </c>
      <c r="AD233" s="85">
        <f>IF(AD61="x",'3 - Projects'!$M74,0)+IF(AD62="x",'3 - Projects'!$M75)+IF(AD63="x",'3 - Projects'!$M76)+IF(AD64="x",'3 - Projects'!$M77)+IF(AD65="x",'3 - Projects'!$M78)</f>
        <v>0</v>
      </c>
      <c r="AE233" s="85">
        <f>IF(AE61="x",'3 - Projects'!$M74,0)+IF(AE62="x",'3 - Projects'!$M75)+IF(AE63="x",'3 - Projects'!$M76)+IF(AE64="x",'3 - Projects'!$M77)+IF(AE65="x",'3 - Projects'!$M78)</f>
        <v>0</v>
      </c>
      <c r="AF233" s="85">
        <f>IF(AF61="x",'3 - Projects'!$M74,0)+IF(AF62="x",'3 - Projects'!$M75)+IF(AF63="x",'3 - Projects'!$M76)+IF(AF64="x",'3 - Projects'!$M77)+IF(AF65="x",'3 - Projects'!$M78)</f>
        <v>0</v>
      </c>
      <c r="AG233" s="85">
        <f>IF(AG61="x",'3 - Projects'!$M74,0)+IF(AG62="x",'3 - Projects'!$M75)+IF(AG63="x",'3 - Projects'!$M76)+IF(AG64="x",'3 - Projects'!$M77)+IF(AG65="x",'3 - Projects'!$M78)</f>
        <v>0</v>
      </c>
      <c r="AH233" s="85">
        <f>IF(AH61="x",'3 - Projects'!$M74,0)+IF(AH62="x",'3 - Projects'!$M75)+IF(AH63="x",'3 - Projects'!$M76)+IF(AH64="x",'3 - Projects'!$M77)+IF(AH65="x",'3 - Projects'!$M78)</f>
        <v>0</v>
      </c>
      <c r="AI233" s="85">
        <f>IF(AI61="x",'3 - Projects'!$M74,0)+IF(AI62="x",'3 - Projects'!$M75)+IF(AI63="x",'3 - Projects'!$M76)+IF(AI64="x",'3 - Projects'!$M77)+IF(AI65="x",'3 - Projects'!$M78)</f>
        <v>0</v>
      </c>
      <c r="AJ233" s="85">
        <f>IF(AJ61="x",'3 - Projects'!$M74,0)+IF(AJ62="x",'3 - Projects'!$M75)+IF(AJ63="x",'3 - Projects'!$M76)+IF(AJ64="x",'3 - Projects'!$M77)+IF(AJ65="x",'3 - Projects'!$M78)</f>
        <v>0</v>
      </c>
      <c r="AK233" s="85">
        <f>IF(AK61="x",'3 - Projects'!$M74,0)+IF(AK62="x",'3 - Projects'!$M75)+IF(AK63="x",'3 - Projects'!$M76)+IF(AK64="x",'3 - Projects'!$M77)+IF(AK65="x",'3 - Projects'!$M78)</f>
        <v>0</v>
      </c>
      <c r="AL233" s="85">
        <f>IF(AL61="x",'3 - Projects'!$M74,0)+IF(AL62="x",'3 - Projects'!$M75)+IF(AL63="x",'3 - Projects'!$M76)+IF(AL64="x",'3 - Projects'!$M77)+IF(AL65="x",'3 - Projects'!$M78)</f>
        <v>0</v>
      </c>
      <c r="AM233" s="85">
        <f>IF(AM61="x",'3 - Projects'!$M74,0)+IF(AM62="x",'3 - Projects'!$M75)+IF(AM63="x",'3 - Projects'!$M76)+IF(AM64="x",'3 - Projects'!$M77)+IF(AM65="x",'3 - Projects'!$M78)</f>
        <v>0</v>
      </c>
      <c r="AN233" s="85">
        <f>IF(AN61="x",'3 - Projects'!$M74,0)+IF(AN62="x",'3 - Projects'!$M75)+IF(AN63="x",'3 - Projects'!$M76)+IF(AN64="x",'3 - Projects'!$M77)+IF(AN65="x",'3 - Projects'!$M78)</f>
        <v>0</v>
      </c>
      <c r="AO233" s="85">
        <f>IF(AO61="x",'3 - Projects'!$M74,0)+IF(AO62="x",'3 - Projects'!$M75)+IF(AO63="x",'3 - Projects'!$M76)+IF(AO64="x",'3 - Projects'!$M77)+IF(AO65="x",'3 - Projects'!$M78)</f>
        <v>0</v>
      </c>
      <c r="AP233" s="85">
        <f>IF(AP61="x",'3 - Projects'!$M74,0)+IF(AP62="x",'3 - Projects'!$M75)+IF(AP63="x",'3 - Projects'!$M76)+IF(AP64="x",'3 - Projects'!$M77)+IF(AP65="x",'3 - Projects'!$M78)</f>
        <v>0</v>
      </c>
      <c r="AQ233" s="85">
        <f>IF(AQ61="x",'3 - Projects'!$M74,0)+IF(AQ62="x",'3 - Projects'!$M75)+IF(AQ63="x",'3 - Projects'!$M76)+IF(AQ64="x",'3 - Projects'!$M77)+IF(AQ65="x",'3 - Projects'!$M78)</f>
        <v>0</v>
      </c>
      <c r="AR233" s="85">
        <f>IF(AR61="x",'3 - Projects'!$M74,0)+IF(AR62="x",'3 - Projects'!$M75)+IF(AR63="x",'3 - Projects'!$M76)+IF(AR64="x",'3 - Projects'!$M77)+IF(AR65="x",'3 - Projects'!$M78)</f>
        <v>0</v>
      </c>
      <c r="AS233" s="85">
        <f>IF(AS61="x",'3 - Projects'!$M74,0)+IF(AS62="x",'3 - Projects'!$M75)+IF(AS63="x",'3 - Projects'!$M76)+IF(AS64="x",'3 - Projects'!$M77)+IF(AS65="x",'3 - Projects'!$M78)</f>
        <v>0</v>
      </c>
      <c r="AT233" s="85">
        <f>IF(AT61="x",'3 - Projects'!$M74,0)+IF(AT62="x",'3 - Projects'!$M75)+IF(AT63="x",'3 - Projects'!$M76)+IF(AT64="x",'3 - Projects'!$M77)+IF(AT65="x",'3 - Projects'!$M78)</f>
        <v>0</v>
      </c>
      <c r="AU233" s="85">
        <f>IF(AU61="x",'3 - Projects'!$M74,0)+IF(AU62="x",'3 - Projects'!$M75)+IF(AU63="x",'3 - Projects'!$M76)+IF(AU64="x",'3 - Projects'!$M77)+IF(AU65="x",'3 - Projects'!$M78)</f>
        <v>0</v>
      </c>
      <c r="AV233" s="85">
        <f>IF(AV61="x",'3 - Projects'!$M74,0)+IF(AV62="x",'3 - Projects'!$M75)+IF(AV63="x",'3 - Projects'!$M76)+IF(AV64="x",'3 - Projects'!$M77)+IF(AV65="x",'3 - Projects'!$M78)</f>
        <v>0</v>
      </c>
      <c r="AW233" s="85">
        <f>IF(AW61="x",'3 - Projects'!$M74,0)+IF(AW62="x",'3 - Projects'!$M75)+IF(AW63="x",'3 - Projects'!$M76)+IF(AW64="x",'3 - Projects'!$M77)+IF(AW65="x",'3 - Projects'!$M78)</f>
        <v>0</v>
      </c>
      <c r="AX233" s="85">
        <f>IF(AX61="x",'3 - Projects'!$M74,0)+IF(AX62="x",'3 - Projects'!$M75)+IF(AX63="x",'3 - Projects'!$M76)+IF(AX64="x",'3 - Projects'!$M77)+IF(AX65="x",'3 - Projects'!$M78)</f>
        <v>0</v>
      </c>
      <c r="AY233" s="85">
        <f>IF(AY61="x",'3 - Projects'!$M74,0)+IF(AY62="x",'3 - Projects'!$M75)+IF(AY63="x",'3 - Projects'!$M76)+IF(AY64="x",'3 - Projects'!$M77)+IF(AY65="x",'3 - Projects'!$M78)</f>
        <v>0</v>
      </c>
      <c r="AZ233" s="85">
        <f>IF(AZ61="x",'3 - Projects'!$M74,0)+IF(AZ62="x",'3 - Projects'!$M75)+IF(AZ63="x",'3 - Projects'!$M76)+IF(AZ64="x",'3 - Projects'!$M77)+IF(AZ65="x",'3 - Projects'!$M78)</f>
        <v>0</v>
      </c>
      <c r="BA233" s="85">
        <f>IF(BA61="x",'3 - Projects'!$M74,0)+IF(BA62="x",'3 - Projects'!$M75)+IF(BA63="x",'3 - Projects'!$M76)+IF(BA64="x",'3 - Projects'!$M77)+IF(BA65="x",'3 - Projects'!$M78)</f>
        <v>0</v>
      </c>
      <c r="BB233" s="85">
        <f>IF(BB61="x",'3 - Projects'!$M74,0)+IF(BB62="x",'3 - Projects'!$M75)+IF(BB63="x",'3 - Projects'!$M76)+IF(BB64="x",'3 - Projects'!$M77)+IF(BB65="x",'3 - Projects'!$M78)</f>
        <v>0</v>
      </c>
      <c r="BC233" s="85">
        <f>IF(BC61="x",'3 - Projects'!$M74,0)+IF(BC62="x",'3 - Projects'!$M75)+IF(BC63="x",'3 - Projects'!$M76)+IF(BC64="x",'3 - Projects'!$M77)+IF(BC65="x",'3 - Projects'!$M78)</f>
        <v>0</v>
      </c>
      <c r="BD233" s="85">
        <f>IF(BD61="x",'3 - Projects'!$M74,0)+IF(BD62="x",'3 - Projects'!$M75)+IF(BD63="x",'3 - Projects'!$M76)+IF(BD64="x",'3 - Projects'!$M77)+IF(BD65="x",'3 - Projects'!$M78)</f>
        <v>0</v>
      </c>
      <c r="BE233" s="85">
        <f>IF(BE61="x",'3 - Projects'!$M74,0)+IF(BE62="x",'3 - Projects'!$M75)+IF(BE63="x",'3 - Projects'!$M76)+IF(BE64="x",'3 - Projects'!$M77)+IF(BE65="x",'3 - Projects'!$M78)</f>
        <v>0</v>
      </c>
      <c r="BF233" s="85">
        <f>IF(BF61="x",'3 - Projects'!$M74,0)+IF(BF62="x",'3 - Projects'!$M75)+IF(BF63="x",'3 - Projects'!$M76)+IF(BF64="x",'3 - Projects'!$M77)+IF(BF65="x",'3 - Projects'!$M78)</f>
        <v>0</v>
      </c>
      <c r="BG233" s="85">
        <f>IF(BG61="x",'3 - Projects'!$M74,0)+IF(BG62="x",'3 - Projects'!$M75)+IF(BG63="x",'3 - Projects'!$M76)+IF(BG64="x",'3 - Projects'!$M77)+IF(BG65="x",'3 - Projects'!$M78)</f>
        <v>0</v>
      </c>
      <c r="BH233" s="86">
        <f>IF(BH61="x",'3 - Projects'!$M74,0)+IF(BH62="x",'3 - Projects'!$M75)+IF(BH63="x",'3 - Projects'!$M76)+IF(BH64="x",'3 - Projects'!$M77)+IF(BH65="x",'3 - Projects'!$M78)</f>
        <v>0</v>
      </c>
    </row>
    <row r="234" spans="1:60">
      <c r="A234" s="84"/>
      <c r="B234" s="85" t="str">
        <f>IF(Resource8_Name&lt;&gt;"",Resource8_Name&amp;"(s)","")</f>
        <v/>
      </c>
      <c r="C234" s="85"/>
      <c r="D234" s="85"/>
      <c r="E234" s="85"/>
      <c r="F234" s="85"/>
      <c r="G234" s="85"/>
      <c r="H234" s="85"/>
      <c r="I234" s="84">
        <f>IF(I61="x",'3 - Projects'!$N74,0)+IF(I62="x",'3 - Projects'!$N75)+IF(I63="x",'3 - Projects'!$N76)+IF(I64="x",'3 - Projects'!$N77)+IF(I65="x",'3 - Projects'!$N78)</f>
        <v>0</v>
      </c>
      <c r="J234" s="85">
        <f>IF(J61="x",'3 - Projects'!$N74,0)+IF(J62="x",'3 - Projects'!$N75)+IF(J63="x",'3 - Projects'!$N76)+IF(J64="x",'3 - Projects'!$N77)+IF(J65="x",'3 - Projects'!$N78)</f>
        <v>0</v>
      </c>
      <c r="K234" s="85">
        <f>IF(K61="x",'3 - Projects'!$N74,0)+IF(K62="x",'3 - Projects'!$N75)+IF(K63="x",'3 - Projects'!$N76)+IF(K64="x",'3 - Projects'!$N77)+IF(K65="x",'3 - Projects'!$N78)</f>
        <v>0</v>
      </c>
      <c r="L234" s="85">
        <f>IF(L61="x",'3 - Projects'!$N74,0)+IF(L62="x",'3 - Projects'!$N75)+IF(L63="x",'3 - Projects'!$N76)+IF(L64="x",'3 - Projects'!$N77)+IF(L65="x",'3 - Projects'!$N78)</f>
        <v>0</v>
      </c>
      <c r="M234" s="85">
        <f>IF(M61="x",'3 - Projects'!$N74,0)+IF(M62="x",'3 - Projects'!$N75)+IF(M63="x",'3 - Projects'!$N76)+IF(M64="x",'3 - Projects'!$N77)+IF(M65="x",'3 - Projects'!$N78)</f>
        <v>0</v>
      </c>
      <c r="N234" s="85">
        <f>IF(N61="x",'3 - Projects'!$N74,0)+IF(N62="x",'3 - Projects'!$N75)+IF(N63="x",'3 - Projects'!$N76)+IF(N64="x",'3 - Projects'!$N77)+IF(N65="x",'3 - Projects'!$N78)</f>
        <v>0</v>
      </c>
      <c r="O234" s="85">
        <f>IF(O61="x",'3 - Projects'!$N74,0)+IF(O62="x",'3 - Projects'!$N75)+IF(O63="x",'3 - Projects'!$N76)+IF(O64="x",'3 - Projects'!$N77)+IF(O65="x",'3 - Projects'!$N78)</f>
        <v>0</v>
      </c>
      <c r="P234" s="85">
        <f>IF(P61="x",'3 - Projects'!$N74,0)+IF(P62="x",'3 - Projects'!$N75)+IF(P63="x",'3 - Projects'!$N76)+IF(P64="x",'3 - Projects'!$N77)+IF(P65="x",'3 - Projects'!$N78)</f>
        <v>0</v>
      </c>
      <c r="Q234" s="85">
        <f>IF(Q61="x",'3 - Projects'!$N74,0)+IF(Q62="x",'3 - Projects'!$N75)+IF(Q63="x",'3 - Projects'!$N76)+IF(Q64="x",'3 - Projects'!$N77)+IF(Q65="x",'3 - Projects'!$N78)</f>
        <v>0</v>
      </c>
      <c r="R234" s="85">
        <f>IF(R61="x",'3 - Projects'!$N74,0)+IF(R62="x",'3 - Projects'!$N75)+IF(R63="x",'3 - Projects'!$N76)+IF(R64="x",'3 - Projects'!$N77)+IF(R65="x",'3 - Projects'!$N78)</f>
        <v>0</v>
      </c>
      <c r="S234" s="85">
        <f>IF(S61="x",'3 - Projects'!$N74,0)+IF(S62="x",'3 - Projects'!$N75)+IF(S63="x",'3 - Projects'!$N76)+IF(S64="x",'3 - Projects'!$N77)+IF(S65="x",'3 - Projects'!$N78)</f>
        <v>0</v>
      </c>
      <c r="T234" s="85">
        <f>IF(T61="x",'3 - Projects'!$N74,0)+IF(T62="x",'3 - Projects'!$N75)+IF(T63="x",'3 - Projects'!$N76)+IF(T64="x",'3 - Projects'!$N77)+IF(T65="x",'3 - Projects'!$N78)</f>
        <v>0</v>
      </c>
      <c r="U234" s="85">
        <f>IF(U61="x",'3 - Projects'!$N74,0)+IF(U62="x",'3 - Projects'!$N75)+IF(U63="x",'3 - Projects'!$N76)+IF(U64="x",'3 - Projects'!$N77)+IF(U65="x",'3 - Projects'!$N78)</f>
        <v>0</v>
      </c>
      <c r="V234" s="85">
        <f>IF(V61="x",'3 - Projects'!$N74,0)+IF(V62="x",'3 - Projects'!$N75)+IF(V63="x",'3 - Projects'!$N76)+IF(V64="x",'3 - Projects'!$N77)+IF(V65="x",'3 - Projects'!$N78)</f>
        <v>0</v>
      </c>
      <c r="W234" s="85">
        <f>IF(W61="x",'3 - Projects'!$N74,0)+IF(W62="x",'3 - Projects'!$N75)+IF(W63="x",'3 - Projects'!$N76)+IF(W64="x",'3 - Projects'!$N77)+IF(W65="x",'3 - Projects'!$N78)</f>
        <v>0</v>
      </c>
      <c r="X234" s="85">
        <f>IF(X61="x",'3 - Projects'!$N74,0)+IF(X62="x",'3 - Projects'!$N75)+IF(X63="x",'3 - Projects'!$N76)+IF(X64="x",'3 - Projects'!$N77)+IF(X65="x",'3 - Projects'!$N78)</f>
        <v>0</v>
      </c>
      <c r="Y234" s="85">
        <f>IF(Y61="x",'3 - Projects'!$N74,0)+IF(Y62="x",'3 - Projects'!$N75)+IF(Y63="x",'3 - Projects'!$N76)+IF(Y64="x",'3 - Projects'!$N77)+IF(Y65="x",'3 - Projects'!$N78)</f>
        <v>0</v>
      </c>
      <c r="Z234" s="85">
        <f>IF(Z61="x",'3 - Projects'!$N74,0)+IF(Z62="x",'3 - Projects'!$N75)+IF(Z63="x",'3 - Projects'!$N76)+IF(Z64="x",'3 - Projects'!$N77)+IF(Z65="x",'3 - Projects'!$N78)</f>
        <v>0</v>
      </c>
      <c r="AA234" s="85">
        <f>IF(AA61="x",'3 - Projects'!$N74,0)+IF(AA62="x",'3 - Projects'!$N75)+IF(AA63="x",'3 - Projects'!$N76)+IF(AA64="x",'3 - Projects'!$N77)+IF(AA65="x",'3 - Projects'!$N78)</f>
        <v>0</v>
      </c>
      <c r="AB234" s="85">
        <f>IF(AB61="x",'3 - Projects'!$N74,0)+IF(AB62="x",'3 - Projects'!$N75)+IF(AB63="x",'3 - Projects'!$N76)+IF(AB64="x",'3 - Projects'!$N77)+IF(AB65="x",'3 - Projects'!$N78)</f>
        <v>0</v>
      </c>
      <c r="AC234" s="85">
        <f>IF(AC61="x",'3 - Projects'!$N74,0)+IF(AC62="x",'3 - Projects'!$N75)+IF(AC63="x",'3 - Projects'!$N76)+IF(AC64="x",'3 - Projects'!$N77)+IF(AC65="x",'3 - Projects'!$N78)</f>
        <v>0</v>
      </c>
      <c r="AD234" s="85">
        <f>IF(AD61="x",'3 - Projects'!$N74,0)+IF(AD62="x",'3 - Projects'!$N75)+IF(AD63="x",'3 - Projects'!$N76)+IF(AD64="x",'3 - Projects'!$N77)+IF(AD65="x",'3 - Projects'!$N78)</f>
        <v>0</v>
      </c>
      <c r="AE234" s="85">
        <f>IF(AE61="x",'3 - Projects'!$N74,0)+IF(AE62="x",'3 - Projects'!$N75)+IF(AE63="x",'3 - Projects'!$N76)+IF(AE64="x",'3 - Projects'!$N77)+IF(AE65="x",'3 - Projects'!$N78)</f>
        <v>0</v>
      </c>
      <c r="AF234" s="85">
        <f>IF(AF61="x",'3 - Projects'!$N74,0)+IF(AF62="x",'3 - Projects'!$N75)+IF(AF63="x",'3 - Projects'!$N76)+IF(AF64="x",'3 - Projects'!$N77)+IF(AF65="x",'3 - Projects'!$N78)</f>
        <v>0</v>
      </c>
      <c r="AG234" s="85">
        <f>IF(AG61="x",'3 - Projects'!$N74,0)+IF(AG62="x",'3 - Projects'!$N75)+IF(AG63="x",'3 - Projects'!$N76)+IF(AG64="x",'3 - Projects'!$N77)+IF(AG65="x",'3 - Projects'!$N78)</f>
        <v>0</v>
      </c>
      <c r="AH234" s="85">
        <f>IF(AH61="x",'3 - Projects'!$N74,0)+IF(AH62="x",'3 - Projects'!$N75)+IF(AH63="x",'3 - Projects'!$N76)+IF(AH64="x",'3 - Projects'!$N77)+IF(AH65="x",'3 - Projects'!$N78)</f>
        <v>0</v>
      </c>
      <c r="AI234" s="85">
        <f>IF(AI61="x",'3 - Projects'!$N74,0)+IF(AI62="x",'3 - Projects'!$N75)+IF(AI63="x",'3 - Projects'!$N76)+IF(AI64="x",'3 - Projects'!$N77)+IF(AI65="x",'3 - Projects'!$N78)</f>
        <v>0</v>
      </c>
      <c r="AJ234" s="85">
        <f>IF(AJ61="x",'3 - Projects'!$N74,0)+IF(AJ62="x",'3 - Projects'!$N75)+IF(AJ63="x",'3 - Projects'!$N76)+IF(AJ64="x",'3 - Projects'!$N77)+IF(AJ65="x",'3 - Projects'!$N78)</f>
        <v>0</v>
      </c>
      <c r="AK234" s="85">
        <f>IF(AK61="x",'3 - Projects'!$N74,0)+IF(AK62="x",'3 - Projects'!$N75)+IF(AK63="x",'3 - Projects'!$N76)+IF(AK64="x",'3 - Projects'!$N77)+IF(AK65="x",'3 - Projects'!$N78)</f>
        <v>0</v>
      </c>
      <c r="AL234" s="85">
        <f>IF(AL61="x",'3 - Projects'!$N74,0)+IF(AL62="x",'3 - Projects'!$N75)+IF(AL63="x",'3 - Projects'!$N76)+IF(AL64="x",'3 - Projects'!$N77)+IF(AL65="x",'3 - Projects'!$N78)</f>
        <v>0</v>
      </c>
      <c r="AM234" s="85">
        <f>IF(AM61="x",'3 - Projects'!$N74,0)+IF(AM62="x",'3 - Projects'!$N75)+IF(AM63="x",'3 - Projects'!$N76)+IF(AM64="x",'3 - Projects'!$N77)+IF(AM65="x",'3 - Projects'!$N78)</f>
        <v>0</v>
      </c>
      <c r="AN234" s="85">
        <f>IF(AN61="x",'3 - Projects'!$N74,0)+IF(AN62="x",'3 - Projects'!$N75)+IF(AN63="x",'3 - Projects'!$N76)+IF(AN64="x",'3 - Projects'!$N77)+IF(AN65="x",'3 - Projects'!$N78)</f>
        <v>0</v>
      </c>
      <c r="AO234" s="85">
        <f>IF(AO61="x",'3 - Projects'!$N74,0)+IF(AO62="x",'3 - Projects'!$N75)+IF(AO63="x",'3 - Projects'!$N76)+IF(AO64="x",'3 - Projects'!$N77)+IF(AO65="x",'3 - Projects'!$N78)</f>
        <v>0</v>
      </c>
      <c r="AP234" s="85">
        <f>IF(AP61="x",'3 - Projects'!$N74,0)+IF(AP62="x",'3 - Projects'!$N75)+IF(AP63="x",'3 - Projects'!$N76)+IF(AP64="x",'3 - Projects'!$N77)+IF(AP65="x",'3 - Projects'!$N78)</f>
        <v>0</v>
      </c>
      <c r="AQ234" s="85">
        <f>IF(AQ61="x",'3 - Projects'!$N74,0)+IF(AQ62="x",'3 - Projects'!$N75)+IF(AQ63="x",'3 - Projects'!$N76)+IF(AQ64="x",'3 - Projects'!$N77)+IF(AQ65="x",'3 - Projects'!$N78)</f>
        <v>0</v>
      </c>
      <c r="AR234" s="85">
        <f>IF(AR61="x",'3 - Projects'!$N74,0)+IF(AR62="x",'3 - Projects'!$N75)+IF(AR63="x",'3 - Projects'!$N76)+IF(AR64="x",'3 - Projects'!$N77)+IF(AR65="x",'3 - Projects'!$N78)</f>
        <v>0</v>
      </c>
      <c r="AS234" s="85">
        <f>IF(AS61="x",'3 - Projects'!$N74,0)+IF(AS62="x",'3 - Projects'!$N75)+IF(AS63="x",'3 - Projects'!$N76)+IF(AS64="x",'3 - Projects'!$N77)+IF(AS65="x",'3 - Projects'!$N78)</f>
        <v>0</v>
      </c>
      <c r="AT234" s="85">
        <f>IF(AT61="x",'3 - Projects'!$N74,0)+IF(AT62="x",'3 - Projects'!$N75)+IF(AT63="x",'3 - Projects'!$N76)+IF(AT64="x",'3 - Projects'!$N77)+IF(AT65="x",'3 - Projects'!$N78)</f>
        <v>0</v>
      </c>
      <c r="AU234" s="85">
        <f>IF(AU61="x",'3 - Projects'!$N74,0)+IF(AU62="x",'3 - Projects'!$N75)+IF(AU63="x",'3 - Projects'!$N76)+IF(AU64="x",'3 - Projects'!$N77)+IF(AU65="x",'3 - Projects'!$N78)</f>
        <v>0</v>
      </c>
      <c r="AV234" s="85">
        <f>IF(AV61="x",'3 - Projects'!$N74,0)+IF(AV62="x",'3 - Projects'!$N75)+IF(AV63="x",'3 - Projects'!$N76)+IF(AV64="x",'3 - Projects'!$N77)+IF(AV65="x",'3 - Projects'!$N78)</f>
        <v>0</v>
      </c>
      <c r="AW234" s="85">
        <f>IF(AW61="x",'3 - Projects'!$N74,0)+IF(AW62="x",'3 - Projects'!$N75)+IF(AW63="x",'3 - Projects'!$N76)+IF(AW64="x",'3 - Projects'!$N77)+IF(AW65="x",'3 - Projects'!$N78)</f>
        <v>0</v>
      </c>
      <c r="AX234" s="85">
        <f>IF(AX61="x",'3 - Projects'!$N74,0)+IF(AX62="x",'3 - Projects'!$N75)+IF(AX63="x",'3 - Projects'!$N76)+IF(AX64="x",'3 - Projects'!$N77)+IF(AX65="x",'3 - Projects'!$N78)</f>
        <v>0</v>
      </c>
      <c r="AY234" s="85">
        <f>IF(AY61="x",'3 - Projects'!$N74,0)+IF(AY62="x",'3 - Projects'!$N75)+IF(AY63="x",'3 - Projects'!$N76)+IF(AY64="x",'3 - Projects'!$N77)+IF(AY65="x",'3 - Projects'!$N78)</f>
        <v>0</v>
      </c>
      <c r="AZ234" s="85">
        <f>IF(AZ61="x",'3 - Projects'!$N74,0)+IF(AZ62="x",'3 - Projects'!$N75)+IF(AZ63="x",'3 - Projects'!$N76)+IF(AZ64="x",'3 - Projects'!$N77)+IF(AZ65="x",'3 - Projects'!$N78)</f>
        <v>0</v>
      </c>
      <c r="BA234" s="85">
        <f>IF(BA61="x",'3 - Projects'!$N74,0)+IF(BA62="x",'3 - Projects'!$N75)+IF(BA63="x",'3 - Projects'!$N76)+IF(BA64="x",'3 - Projects'!$N77)+IF(BA65="x",'3 - Projects'!$N78)</f>
        <v>0</v>
      </c>
      <c r="BB234" s="85">
        <f>IF(BB61="x",'3 - Projects'!$N74,0)+IF(BB62="x",'3 - Projects'!$N75)+IF(BB63="x",'3 - Projects'!$N76)+IF(BB64="x",'3 - Projects'!$N77)+IF(BB65="x",'3 - Projects'!$N78)</f>
        <v>0</v>
      </c>
      <c r="BC234" s="85">
        <f>IF(BC61="x",'3 - Projects'!$N74,0)+IF(BC62="x",'3 - Projects'!$N75)+IF(BC63="x",'3 - Projects'!$N76)+IF(BC64="x",'3 - Projects'!$N77)+IF(BC65="x",'3 - Projects'!$N78)</f>
        <v>0</v>
      </c>
      <c r="BD234" s="85">
        <f>IF(BD61="x",'3 - Projects'!$N74,0)+IF(BD62="x",'3 - Projects'!$N75)+IF(BD63="x",'3 - Projects'!$N76)+IF(BD64="x",'3 - Projects'!$N77)+IF(BD65="x",'3 - Projects'!$N78)</f>
        <v>0</v>
      </c>
      <c r="BE234" s="85">
        <f>IF(BE61="x",'3 - Projects'!$N74,0)+IF(BE62="x",'3 - Projects'!$N75)+IF(BE63="x",'3 - Projects'!$N76)+IF(BE64="x",'3 - Projects'!$N77)+IF(BE65="x",'3 - Projects'!$N78)</f>
        <v>0</v>
      </c>
      <c r="BF234" s="85">
        <f>IF(BF61="x",'3 - Projects'!$N74,0)+IF(BF62="x",'3 - Projects'!$N75)+IF(BF63="x",'3 - Projects'!$N76)+IF(BF64="x",'3 - Projects'!$N77)+IF(BF65="x",'3 - Projects'!$N78)</f>
        <v>0</v>
      </c>
      <c r="BG234" s="85">
        <f>IF(BG61="x",'3 - Projects'!$N74,0)+IF(BG62="x",'3 - Projects'!$N75)+IF(BG63="x",'3 - Projects'!$N76)+IF(BG64="x",'3 - Projects'!$N77)+IF(BG65="x",'3 - Projects'!$N78)</f>
        <v>0</v>
      </c>
      <c r="BH234" s="86">
        <f>IF(BH61="x",'3 - Projects'!$N74,0)+IF(BH62="x",'3 - Projects'!$N75)+IF(BH63="x",'3 - Projects'!$N76)+IF(BH64="x",'3 - Projects'!$N77)+IF(BH65="x",'3 - Projects'!$N78)</f>
        <v>0</v>
      </c>
    </row>
    <row r="235" spans="1:60">
      <c r="A235" s="84"/>
      <c r="B235" s="85" t="str">
        <f>IF(Resource9_Name&lt;&gt;"",Resource9_Name&amp;"(s)","")</f>
        <v/>
      </c>
      <c r="C235" s="85"/>
      <c r="D235" s="85"/>
      <c r="E235" s="85"/>
      <c r="F235" s="85"/>
      <c r="G235" s="85"/>
      <c r="H235" s="85"/>
      <c r="I235" s="84">
        <f>IF(I61="x",'3 - Projects'!$O74,0)+IF(I62="x",'3 - Projects'!$O75)+IF(I63="x",'3 - Projects'!$O76)+IF(I64="x",'3 - Projects'!$O77)+IF(I65="x",'3 - Projects'!$O78)</f>
        <v>0</v>
      </c>
      <c r="J235" s="85">
        <f>IF(J61="x",'3 - Projects'!$O74,0)+IF(J62="x",'3 - Projects'!$O75)+IF(J63="x",'3 - Projects'!$O76)+IF(J64="x",'3 - Projects'!$O77)+IF(J65="x",'3 - Projects'!$O78)</f>
        <v>0</v>
      </c>
      <c r="K235" s="85">
        <f>IF(K61="x",'3 - Projects'!$O74,0)+IF(K62="x",'3 - Projects'!$O75)+IF(K63="x",'3 - Projects'!$O76)+IF(K64="x",'3 - Projects'!$O77)+IF(K65="x",'3 - Projects'!$O78)</f>
        <v>0</v>
      </c>
      <c r="L235" s="85">
        <f>IF(L61="x",'3 - Projects'!$O74,0)+IF(L62="x",'3 - Projects'!$O75)+IF(L63="x",'3 - Projects'!$O76)+IF(L64="x",'3 - Projects'!$O77)+IF(L65="x",'3 - Projects'!$O78)</f>
        <v>0</v>
      </c>
      <c r="M235" s="85">
        <f>IF(M61="x",'3 - Projects'!$O74,0)+IF(M62="x",'3 - Projects'!$O75)+IF(M63="x",'3 - Projects'!$O76)+IF(M64="x",'3 - Projects'!$O77)+IF(M65="x",'3 - Projects'!$O78)</f>
        <v>0</v>
      </c>
      <c r="N235" s="85">
        <f>IF(N61="x",'3 - Projects'!$O74,0)+IF(N62="x",'3 - Projects'!$O75)+IF(N63="x",'3 - Projects'!$O76)+IF(N64="x",'3 - Projects'!$O77)+IF(N65="x",'3 - Projects'!$O78)</f>
        <v>0</v>
      </c>
      <c r="O235" s="85">
        <f>IF(O61="x",'3 - Projects'!$O74,0)+IF(O62="x",'3 - Projects'!$O75)+IF(O63="x",'3 - Projects'!$O76)+IF(O64="x",'3 - Projects'!$O77)+IF(O65="x",'3 - Projects'!$O78)</f>
        <v>0</v>
      </c>
      <c r="P235" s="85">
        <f>IF(P61="x",'3 - Projects'!$O74,0)+IF(P62="x",'3 - Projects'!$O75)+IF(P63="x",'3 - Projects'!$O76)+IF(P64="x",'3 - Projects'!$O77)+IF(P65="x",'3 - Projects'!$O78)</f>
        <v>0</v>
      </c>
      <c r="Q235" s="85">
        <f>IF(Q61="x",'3 - Projects'!$O74,0)+IF(Q62="x",'3 - Projects'!$O75)+IF(Q63="x",'3 - Projects'!$O76)+IF(Q64="x",'3 - Projects'!$O77)+IF(Q65="x",'3 - Projects'!$O78)</f>
        <v>0</v>
      </c>
      <c r="R235" s="85">
        <f>IF(R61="x",'3 - Projects'!$O74,0)+IF(R62="x",'3 - Projects'!$O75)+IF(R63="x",'3 - Projects'!$O76)+IF(R64="x",'3 - Projects'!$O77)+IF(R65="x",'3 - Projects'!$O78)</f>
        <v>0</v>
      </c>
      <c r="S235" s="85">
        <f>IF(S61="x",'3 - Projects'!$O74,0)+IF(S62="x",'3 - Projects'!$O75)+IF(S63="x",'3 - Projects'!$O76)+IF(S64="x",'3 - Projects'!$O77)+IF(S65="x",'3 - Projects'!$O78)</f>
        <v>0</v>
      </c>
      <c r="T235" s="85">
        <f>IF(T61="x",'3 - Projects'!$O74,0)+IF(T62="x",'3 - Projects'!$O75)+IF(T63="x",'3 - Projects'!$O76)+IF(T64="x",'3 - Projects'!$O77)+IF(T65="x",'3 - Projects'!$O78)</f>
        <v>0</v>
      </c>
      <c r="U235" s="85">
        <f>IF(U61="x",'3 - Projects'!$O74,0)+IF(U62="x",'3 - Projects'!$O75)+IF(U63="x",'3 - Projects'!$O76)+IF(U64="x",'3 - Projects'!$O77)+IF(U65="x",'3 - Projects'!$O78)</f>
        <v>0</v>
      </c>
      <c r="V235" s="85">
        <f>IF(V61="x",'3 - Projects'!$O74,0)+IF(V62="x",'3 - Projects'!$O75)+IF(V63="x",'3 - Projects'!$O76)+IF(V64="x",'3 - Projects'!$O77)+IF(V65="x",'3 - Projects'!$O78)</f>
        <v>0</v>
      </c>
      <c r="W235" s="85">
        <f>IF(W61="x",'3 - Projects'!$O74,0)+IF(W62="x",'3 - Projects'!$O75)+IF(W63="x",'3 - Projects'!$O76)+IF(W64="x",'3 - Projects'!$O77)+IF(W65="x",'3 - Projects'!$O78)</f>
        <v>0</v>
      </c>
      <c r="X235" s="85">
        <f>IF(X61="x",'3 - Projects'!$O74,0)+IF(X62="x",'3 - Projects'!$O75)+IF(X63="x",'3 - Projects'!$O76)+IF(X64="x",'3 - Projects'!$O77)+IF(X65="x",'3 - Projects'!$O78)</f>
        <v>0</v>
      </c>
      <c r="Y235" s="85">
        <f>IF(Y61="x",'3 - Projects'!$O74,0)+IF(Y62="x",'3 - Projects'!$O75)+IF(Y63="x",'3 - Projects'!$O76)+IF(Y64="x",'3 - Projects'!$O77)+IF(Y65="x",'3 - Projects'!$O78)</f>
        <v>0</v>
      </c>
      <c r="Z235" s="85">
        <f>IF(Z61="x",'3 - Projects'!$O74,0)+IF(Z62="x",'3 - Projects'!$O75)+IF(Z63="x",'3 - Projects'!$O76)+IF(Z64="x",'3 - Projects'!$O77)+IF(Z65="x",'3 - Projects'!$O78)</f>
        <v>0</v>
      </c>
      <c r="AA235" s="85">
        <f>IF(AA61="x",'3 - Projects'!$O74,0)+IF(AA62="x",'3 - Projects'!$O75)+IF(AA63="x",'3 - Projects'!$O76)+IF(AA64="x",'3 - Projects'!$O77)+IF(AA65="x",'3 - Projects'!$O78)</f>
        <v>0</v>
      </c>
      <c r="AB235" s="85">
        <f>IF(AB61="x",'3 - Projects'!$O74,0)+IF(AB62="x",'3 - Projects'!$O75)+IF(AB63="x",'3 - Projects'!$O76)+IF(AB64="x",'3 - Projects'!$O77)+IF(AB65="x",'3 - Projects'!$O78)</f>
        <v>0</v>
      </c>
      <c r="AC235" s="85">
        <f>IF(AC61="x",'3 - Projects'!$O74,0)+IF(AC62="x",'3 - Projects'!$O75)+IF(AC63="x",'3 - Projects'!$O76)+IF(AC64="x",'3 - Projects'!$O77)+IF(AC65="x",'3 - Projects'!$O78)</f>
        <v>0</v>
      </c>
      <c r="AD235" s="85">
        <f>IF(AD61="x",'3 - Projects'!$O74,0)+IF(AD62="x",'3 - Projects'!$O75)+IF(AD63="x",'3 - Projects'!$O76)+IF(AD64="x",'3 - Projects'!$O77)+IF(AD65="x",'3 - Projects'!$O78)</f>
        <v>0</v>
      </c>
      <c r="AE235" s="85">
        <f>IF(AE61="x",'3 - Projects'!$O74,0)+IF(AE62="x",'3 - Projects'!$O75)+IF(AE63="x",'3 - Projects'!$O76)+IF(AE64="x",'3 - Projects'!$O77)+IF(AE65="x",'3 - Projects'!$O78)</f>
        <v>0</v>
      </c>
      <c r="AF235" s="85">
        <f>IF(AF61="x",'3 - Projects'!$O74,0)+IF(AF62="x",'3 - Projects'!$O75)+IF(AF63="x",'3 - Projects'!$O76)+IF(AF64="x",'3 - Projects'!$O77)+IF(AF65="x",'3 - Projects'!$O78)</f>
        <v>0</v>
      </c>
      <c r="AG235" s="85">
        <f>IF(AG61="x",'3 - Projects'!$O74,0)+IF(AG62="x",'3 - Projects'!$O75)+IF(AG63="x",'3 - Projects'!$O76)+IF(AG64="x",'3 - Projects'!$O77)+IF(AG65="x",'3 - Projects'!$O78)</f>
        <v>0</v>
      </c>
      <c r="AH235" s="85">
        <f>IF(AH61="x",'3 - Projects'!$O74,0)+IF(AH62="x",'3 - Projects'!$O75)+IF(AH63="x",'3 - Projects'!$O76)+IF(AH64="x",'3 - Projects'!$O77)+IF(AH65="x",'3 - Projects'!$O78)</f>
        <v>0</v>
      </c>
      <c r="AI235" s="85">
        <f>IF(AI61="x",'3 - Projects'!$O74,0)+IF(AI62="x",'3 - Projects'!$O75)+IF(AI63="x",'3 - Projects'!$O76)+IF(AI64="x",'3 - Projects'!$O77)+IF(AI65="x",'3 - Projects'!$O78)</f>
        <v>0</v>
      </c>
      <c r="AJ235" s="85">
        <f>IF(AJ61="x",'3 - Projects'!$O74,0)+IF(AJ62="x",'3 - Projects'!$O75)+IF(AJ63="x",'3 - Projects'!$O76)+IF(AJ64="x",'3 - Projects'!$O77)+IF(AJ65="x",'3 - Projects'!$O78)</f>
        <v>0</v>
      </c>
      <c r="AK235" s="85">
        <f>IF(AK61="x",'3 - Projects'!$O74,0)+IF(AK62="x",'3 - Projects'!$O75)+IF(AK63="x",'3 - Projects'!$O76)+IF(AK64="x",'3 - Projects'!$O77)+IF(AK65="x",'3 - Projects'!$O78)</f>
        <v>0</v>
      </c>
      <c r="AL235" s="85">
        <f>IF(AL61="x",'3 - Projects'!$O74,0)+IF(AL62="x",'3 - Projects'!$O75)+IF(AL63="x",'3 - Projects'!$O76)+IF(AL64="x",'3 - Projects'!$O77)+IF(AL65="x",'3 - Projects'!$O78)</f>
        <v>0</v>
      </c>
      <c r="AM235" s="85">
        <f>IF(AM61="x",'3 - Projects'!$O74,0)+IF(AM62="x",'3 - Projects'!$O75)+IF(AM63="x",'3 - Projects'!$O76)+IF(AM64="x",'3 - Projects'!$O77)+IF(AM65="x",'3 - Projects'!$O78)</f>
        <v>0</v>
      </c>
      <c r="AN235" s="85">
        <f>IF(AN61="x",'3 - Projects'!$O74,0)+IF(AN62="x",'3 - Projects'!$O75)+IF(AN63="x",'3 - Projects'!$O76)+IF(AN64="x",'3 - Projects'!$O77)+IF(AN65="x",'3 - Projects'!$O78)</f>
        <v>0</v>
      </c>
      <c r="AO235" s="85">
        <f>IF(AO61="x",'3 - Projects'!$O74,0)+IF(AO62="x",'3 - Projects'!$O75)+IF(AO63="x",'3 - Projects'!$O76)+IF(AO64="x",'3 - Projects'!$O77)+IF(AO65="x",'3 - Projects'!$O78)</f>
        <v>0</v>
      </c>
      <c r="AP235" s="85">
        <f>IF(AP61="x",'3 - Projects'!$O74,0)+IF(AP62="x",'3 - Projects'!$O75)+IF(AP63="x",'3 - Projects'!$O76)+IF(AP64="x",'3 - Projects'!$O77)+IF(AP65="x",'3 - Projects'!$O78)</f>
        <v>0</v>
      </c>
      <c r="AQ235" s="85">
        <f>IF(AQ61="x",'3 - Projects'!$O74,0)+IF(AQ62="x",'3 - Projects'!$O75)+IF(AQ63="x",'3 - Projects'!$O76)+IF(AQ64="x",'3 - Projects'!$O77)+IF(AQ65="x",'3 - Projects'!$O78)</f>
        <v>0</v>
      </c>
      <c r="AR235" s="85">
        <f>IF(AR61="x",'3 - Projects'!$O74,0)+IF(AR62="x",'3 - Projects'!$O75)+IF(AR63="x",'3 - Projects'!$O76)+IF(AR64="x",'3 - Projects'!$O77)+IF(AR65="x",'3 - Projects'!$O78)</f>
        <v>0</v>
      </c>
      <c r="AS235" s="85">
        <f>IF(AS61="x",'3 - Projects'!$O74,0)+IF(AS62="x",'3 - Projects'!$O75)+IF(AS63="x",'3 - Projects'!$O76)+IF(AS64="x",'3 - Projects'!$O77)+IF(AS65="x",'3 - Projects'!$O78)</f>
        <v>0</v>
      </c>
      <c r="AT235" s="85">
        <f>IF(AT61="x",'3 - Projects'!$O74,0)+IF(AT62="x",'3 - Projects'!$O75)+IF(AT63="x",'3 - Projects'!$O76)+IF(AT64="x",'3 - Projects'!$O77)+IF(AT65="x",'3 - Projects'!$O78)</f>
        <v>0</v>
      </c>
      <c r="AU235" s="85">
        <f>IF(AU61="x",'3 - Projects'!$O74,0)+IF(AU62="x",'3 - Projects'!$O75)+IF(AU63="x",'3 - Projects'!$O76)+IF(AU64="x",'3 - Projects'!$O77)+IF(AU65="x",'3 - Projects'!$O78)</f>
        <v>0</v>
      </c>
      <c r="AV235" s="85">
        <f>IF(AV61="x",'3 - Projects'!$O74,0)+IF(AV62="x",'3 - Projects'!$O75)+IF(AV63="x",'3 - Projects'!$O76)+IF(AV64="x",'3 - Projects'!$O77)+IF(AV65="x",'3 - Projects'!$O78)</f>
        <v>0</v>
      </c>
      <c r="AW235" s="85">
        <f>IF(AW61="x",'3 - Projects'!$O74,0)+IF(AW62="x",'3 - Projects'!$O75)+IF(AW63="x",'3 - Projects'!$O76)+IF(AW64="x",'3 - Projects'!$O77)+IF(AW65="x",'3 - Projects'!$O78)</f>
        <v>0</v>
      </c>
      <c r="AX235" s="85">
        <f>IF(AX61="x",'3 - Projects'!$O74,0)+IF(AX62="x",'3 - Projects'!$O75)+IF(AX63="x",'3 - Projects'!$O76)+IF(AX64="x",'3 - Projects'!$O77)+IF(AX65="x",'3 - Projects'!$O78)</f>
        <v>0</v>
      </c>
      <c r="AY235" s="85">
        <f>IF(AY61="x",'3 - Projects'!$O74,0)+IF(AY62="x",'3 - Projects'!$O75)+IF(AY63="x",'3 - Projects'!$O76)+IF(AY64="x",'3 - Projects'!$O77)+IF(AY65="x",'3 - Projects'!$O78)</f>
        <v>0</v>
      </c>
      <c r="AZ235" s="85">
        <f>IF(AZ61="x",'3 - Projects'!$O74,0)+IF(AZ62="x",'3 - Projects'!$O75)+IF(AZ63="x",'3 - Projects'!$O76)+IF(AZ64="x",'3 - Projects'!$O77)+IF(AZ65="x",'3 - Projects'!$O78)</f>
        <v>0</v>
      </c>
      <c r="BA235" s="85">
        <f>IF(BA61="x",'3 - Projects'!$O74,0)+IF(BA62="x",'3 - Projects'!$O75)+IF(BA63="x",'3 - Projects'!$O76)+IF(BA64="x",'3 - Projects'!$O77)+IF(BA65="x",'3 - Projects'!$O78)</f>
        <v>0</v>
      </c>
      <c r="BB235" s="85">
        <f>IF(BB61="x",'3 - Projects'!$O74,0)+IF(BB62="x",'3 - Projects'!$O75)+IF(BB63="x",'3 - Projects'!$O76)+IF(BB64="x",'3 - Projects'!$O77)+IF(BB65="x",'3 - Projects'!$O78)</f>
        <v>0</v>
      </c>
      <c r="BC235" s="85">
        <f>IF(BC61="x",'3 - Projects'!$O74,0)+IF(BC62="x",'3 - Projects'!$O75)+IF(BC63="x",'3 - Projects'!$O76)+IF(BC64="x",'3 - Projects'!$O77)+IF(BC65="x",'3 - Projects'!$O78)</f>
        <v>0</v>
      </c>
      <c r="BD235" s="85">
        <f>IF(BD61="x",'3 - Projects'!$O74,0)+IF(BD62="x",'3 - Projects'!$O75)+IF(BD63="x",'3 - Projects'!$O76)+IF(BD64="x",'3 - Projects'!$O77)+IF(BD65="x",'3 - Projects'!$O78)</f>
        <v>0</v>
      </c>
      <c r="BE235" s="85">
        <f>IF(BE61="x",'3 - Projects'!$O74,0)+IF(BE62="x",'3 - Projects'!$O75)+IF(BE63="x",'3 - Projects'!$O76)+IF(BE64="x",'3 - Projects'!$O77)+IF(BE65="x",'3 - Projects'!$O78)</f>
        <v>0</v>
      </c>
      <c r="BF235" s="85">
        <f>IF(BF61="x",'3 - Projects'!$O74,0)+IF(BF62="x",'3 - Projects'!$O75)+IF(BF63="x",'3 - Projects'!$O76)+IF(BF64="x",'3 - Projects'!$O77)+IF(BF65="x",'3 - Projects'!$O78)</f>
        <v>0</v>
      </c>
      <c r="BG235" s="85">
        <f>IF(BG61="x",'3 - Projects'!$O74,0)+IF(BG62="x",'3 - Projects'!$O75)+IF(BG63="x",'3 - Projects'!$O76)+IF(BG64="x",'3 - Projects'!$O77)+IF(BG65="x",'3 - Projects'!$O78)</f>
        <v>0</v>
      </c>
      <c r="BH235" s="86">
        <f>IF(BH61="x",'3 - Projects'!$O74,0)+IF(BH62="x",'3 - Projects'!$O75)+IF(BH63="x",'3 - Projects'!$O76)+IF(BH64="x",'3 - Projects'!$O77)+IF(BH65="x",'3 - Projects'!$O78)</f>
        <v>0</v>
      </c>
    </row>
    <row r="236" spans="1:60">
      <c r="A236" s="87"/>
      <c r="B236" s="88" t="str">
        <f>IF(Resource10_Name&lt;&gt;"",Resource10_Name&amp;"(s)","")</f>
        <v/>
      </c>
      <c r="C236" s="88"/>
      <c r="D236" s="88"/>
      <c r="E236" s="88"/>
      <c r="F236" s="88"/>
      <c r="G236" s="88"/>
      <c r="H236" s="88"/>
      <c r="I236" s="87">
        <f>IF(I61="x",'3 - Projects'!$P74,0)+IF(I62="x",'3 - Projects'!$P75)+IF(I63="x",'3 - Projects'!$P76)+IF(I64="x",'3 - Projects'!$P77)+IF(I65="x",'3 - Projects'!$P78)</f>
        <v>0</v>
      </c>
      <c r="J236" s="88">
        <f>IF(J61="x",'3 - Projects'!$P74,0)+IF(J62="x",'3 - Projects'!$P75)+IF(J63="x",'3 - Projects'!$P76)+IF(J64="x",'3 - Projects'!$P77)+IF(J65="x",'3 - Projects'!$P78)</f>
        <v>0</v>
      </c>
      <c r="K236" s="88">
        <f>IF(K61="x",'3 - Projects'!$P74,0)+IF(K62="x",'3 - Projects'!$P75)+IF(K63="x",'3 - Projects'!$P76)+IF(K64="x",'3 - Projects'!$P77)+IF(K65="x",'3 - Projects'!$P78)</f>
        <v>0</v>
      </c>
      <c r="L236" s="88">
        <f>IF(L61="x",'3 - Projects'!$P74,0)+IF(L62="x",'3 - Projects'!$P75)+IF(L63="x",'3 - Projects'!$P76)+IF(L64="x",'3 - Projects'!$P77)+IF(L65="x",'3 - Projects'!$P78)</f>
        <v>0</v>
      </c>
      <c r="M236" s="88">
        <f>IF(M61="x",'3 - Projects'!$P74,0)+IF(M62="x",'3 - Projects'!$P75)+IF(M63="x",'3 - Projects'!$P76)+IF(M64="x",'3 - Projects'!$P77)+IF(M65="x",'3 - Projects'!$P78)</f>
        <v>0</v>
      </c>
      <c r="N236" s="88">
        <f>IF(N61="x",'3 - Projects'!$P74,0)+IF(N62="x",'3 - Projects'!$P75)+IF(N63="x",'3 - Projects'!$P76)+IF(N64="x",'3 - Projects'!$P77)+IF(N65="x",'3 - Projects'!$P78)</f>
        <v>0</v>
      </c>
      <c r="O236" s="88">
        <f>IF(O61="x",'3 - Projects'!$P74,0)+IF(O62="x",'3 - Projects'!$P75)+IF(O63="x",'3 - Projects'!$P76)+IF(O64="x",'3 - Projects'!$P77)+IF(O65="x",'3 - Projects'!$P78)</f>
        <v>0</v>
      </c>
      <c r="P236" s="88">
        <f>IF(P61="x",'3 - Projects'!$P74,0)+IF(P62="x",'3 - Projects'!$P75)+IF(P63="x",'3 - Projects'!$P76)+IF(P64="x",'3 - Projects'!$P77)+IF(P65="x",'3 - Projects'!$P78)</f>
        <v>0</v>
      </c>
      <c r="Q236" s="88">
        <f>IF(Q61="x",'3 - Projects'!$P74,0)+IF(Q62="x",'3 - Projects'!$P75)+IF(Q63="x",'3 - Projects'!$P76)+IF(Q64="x",'3 - Projects'!$P77)+IF(Q65="x",'3 - Projects'!$P78)</f>
        <v>0</v>
      </c>
      <c r="R236" s="88">
        <f>IF(R61="x",'3 - Projects'!$P74,0)+IF(R62="x",'3 - Projects'!$P75)+IF(R63="x",'3 - Projects'!$P76)+IF(R64="x",'3 - Projects'!$P77)+IF(R65="x",'3 - Projects'!$P78)</f>
        <v>0</v>
      </c>
      <c r="S236" s="88">
        <f>IF(S61="x",'3 - Projects'!$P74,0)+IF(S62="x",'3 - Projects'!$P75)+IF(S63="x",'3 - Projects'!$P76)+IF(S64="x",'3 - Projects'!$P77)+IF(S65="x",'3 - Projects'!$P78)</f>
        <v>0</v>
      </c>
      <c r="T236" s="88">
        <f>IF(T61="x",'3 - Projects'!$P74,0)+IF(T62="x",'3 - Projects'!$P75)+IF(T63="x",'3 - Projects'!$P76)+IF(T64="x",'3 - Projects'!$P77)+IF(T65="x",'3 - Projects'!$P78)</f>
        <v>0</v>
      </c>
      <c r="U236" s="88">
        <f>IF(U61="x",'3 - Projects'!$P74,0)+IF(U62="x",'3 - Projects'!$P75)+IF(U63="x",'3 - Projects'!$P76)+IF(U64="x",'3 - Projects'!$P77)+IF(U65="x",'3 - Projects'!$P78)</f>
        <v>0</v>
      </c>
      <c r="V236" s="88">
        <f>IF(V61="x",'3 - Projects'!$P74,0)+IF(V62="x",'3 - Projects'!$P75)+IF(V63="x",'3 - Projects'!$P76)+IF(V64="x",'3 - Projects'!$P77)+IF(V65="x",'3 - Projects'!$P78)</f>
        <v>0</v>
      </c>
      <c r="W236" s="88">
        <f>IF(W61="x",'3 - Projects'!$P74,0)+IF(W62="x",'3 - Projects'!$P75)+IF(W63="x",'3 - Projects'!$P76)+IF(W64="x",'3 - Projects'!$P77)+IF(W65="x",'3 - Projects'!$P78)</f>
        <v>0</v>
      </c>
      <c r="X236" s="88">
        <f>IF(X61="x",'3 - Projects'!$P74,0)+IF(X62="x",'3 - Projects'!$P75)+IF(X63="x",'3 - Projects'!$P76)+IF(X64="x",'3 - Projects'!$P77)+IF(X65="x",'3 - Projects'!$P78)</f>
        <v>0</v>
      </c>
      <c r="Y236" s="88">
        <f>IF(Y61="x",'3 - Projects'!$P74,0)+IF(Y62="x",'3 - Projects'!$P75)+IF(Y63="x",'3 - Projects'!$P76)+IF(Y64="x",'3 - Projects'!$P77)+IF(Y65="x",'3 - Projects'!$P78)</f>
        <v>0</v>
      </c>
      <c r="Z236" s="88">
        <f>IF(Z61="x",'3 - Projects'!$P74,0)+IF(Z62="x",'3 - Projects'!$P75)+IF(Z63="x",'3 - Projects'!$P76)+IF(Z64="x",'3 - Projects'!$P77)+IF(Z65="x",'3 - Projects'!$P78)</f>
        <v>0</v>
      </c>
      <c r="AA236" s="88">
        <f>IF(AA61="x",'3 - Projects'!$P74,0)+IF(AA62="x",'3 - Projects'!$P75)+IF(AA63="x",'3 - Projects'!$P76)+IF(AA64="x",'3 - Projects'!$P77)+IF(AA65="x",'3 - Projects'!$P78)</f>
        <v>0</v>
      </c>
      <c r="AB236" s="88">
        <f>IF(AB61="x",'3 - Projects'!$P74,0)+IF(AB62="x",'3 - Projects'!$P75)+IF(AB63="x",'3 - Projects'!$P76)+IF(AB64="x",'3 - Projects'!$P77)+IF(AB65="x",'3 - Projects'!$P78)</f>
        <v>0</v>
      </c>
      <c r="AC236" s="88">
        <f>IF(AC61="x",'3 - Projects'!$P74,0)+IF(AC62="x",'3 - Projects'!$P75)+IF(AC63="x",'3 - Projects'!$P76)+IF(AC64="x",'3 - Projects'!$P77)+IF(AC65="x",'3 - Projects'!$P78)</f>
        <v>0</v>
      </c>
      <c r="AD236" s="88">
        <f>IF(AD61="x",'3 - Projects'!$P74,0)+IF(AD62="x",'3 - Projects'!$P75)+IF(AD63="x",'3 - Projects'!$P76)+IF(AD64="x",'3 - Projects'!$P77)+IF(AD65="x",'3 - Projects'!$P78)</f>
        <v>0</v>
      </c>
      <c r="AE236" s="88">
        <f>IF(AE61="x",'3 - Projects'!$P74,0)+IF(AE62="x",'3 - Projects'!$P75)+IF(AE63="x",'3 - Projects'!$P76)+IF(AE64="x",'3 - Projects'!$P77)+IF(AE65="x",'3 - Projects'!$P78)</f>
        <v>0</v>
      </c>
      <c r="AF236" s="88">
        <f>IF(AF61="x",'3 - Projects'!$P74,0)+IF(AF62="x",'3 - Projects'!$P75)+IF(AF63="x",'3 - Projects'!$P76)+IF(AF64="x",'3 - Projects'!$P77)+IF(AF65="x",'3 - Projects'!$P78)</f>
        <v>0</v>
      </c>
      <c r="AG236" s="88">
        <f>IF(AG61="x",'3 - Projects'!$P74,0)+IF(AG62="x",'3 - Projects'!$P75)+IF(AG63="x",'3 - Projects'!$P76)+IF(AG64="x",'3 - Projects'!$P77)+IF(AG65="x",'3 - Projects'!$P78)</f>
        <v>0</v>
      </c>
      <c r="AH236" s="88">
        <f>IF(AH61="x",'3 - Projects'!$P74,0)+IF(AH62="x",'3 - Projects'!$P75)+IF(AH63="x",'3 - Projects'!$P76)+IF(AH64="x",'3 - Projects'!$P77)+IF(AH65="x",'3 - Projects'!$P78)</f>
        <v>0</v>
      </c>
      <c r="AI236" s="88">
        <f>IF(AI61="x",'3 - Projects'!$P74,0)+IF(AI62="x",'3 - Projects'!$P75)+IF(AI63="x",'3 - Projects'!$P76)+IF(AI64="x",'3 - Projects'!$P77)+IF(AI65="x",'3 - Projects'!$P78)</f>
        <v>0</v>
      </c>
      <c r="AJ236" s="88">
        <f>IF(AJ61="x",'3 - Projects'!$P74,0)+IF(AJ62="x",'3 - Projects'!$P75)+IF(AJ63="x",'3 - Projects'!$P76)+IF(AJ64="x",'3 - Projects'!$P77)+IF(AJ65="x",'3 - Projects'!$P78)</f>
        <v>0</v>
      </c>
      <c r="AK236" s="88">
        <f>IF(AK61="x",'3 - Projects'!$P74,0)+IF(AK62="x",'3 - Projects'!$P75)+IF(AK63="x",'3 - Projects'!$P76)+IF(AK64="x",'3 - Projects'!$P77)+IF(AK65="x",'3 - Projects'!$P78)</f>
        <v>0</v>
      </c>
      <c r="AL236" s="88">
        <f>IF(AL61="x",'3 - Projects'!$P74,0)+IF(AL62="x",'3 - Projects'!$P75)+IF(AL63="x",'3 - Projects'!$P76)+IF(AL64="x",'3 - Projects'!$P77)+IF(AL65="x",'3 - Projects'!$P78)</f>
        <v>0</v>
      </c>
      <c r="AM236" s="88">
        <f>IF(AM61="x",'3 - Projects'!$P74,0)+IF(AM62="x",'3 - Projects'!$P75)+IF(AM63="x",'3 - Projects'!$P76)+IF(AM64="x",'3 - Projects'!$P77)+IF(AM65="x",'3 - Projects'!$P78)</f>
        <v>0</v>
      </c>
      <c r="AN236" s="88">
        <f>IF(AN61="x",'3 - Projects'!$P74,0)+IF(AN62="x",'3 - Projects'!$P75)+IF(AN63="x",'3 - Projects'!$P76)+IF(AN64="x",'3 - Projects'!$P77)+IF(AN65="x",'3 - Projects'!$P78)</f>
        <v>0</v>
      </c>
      <c r="AO236" s="88">
        <f>IF(AO61="x",'3 - Projects'!$P74,0)+IF(AO62="x",'3 - Projects'!$P75)+IF(AO63="x",'3 - Projects'!$P76)+IF(AO64="x",'3 - Projects'!$P77)+IF(AO65="x",'3 - Projects'!$P78)</f>
        <v>0</v>
      </c>
      <c r="AP236" s="88">
        <f>IF(AP61="x",'3 - Projects'!$P74,0)+IF(AP62="x",'3 - Projects'!$P75)+IF(AP63="x",'3 - Projects'!$P76)+IF(AP64="x",'3 - Projects'!$P77)+IF(AP65="x",'3 - Projects'!$P78)</f>
        <v>0</v>
      </c>
      <c r="AQ236" s="88">
        <f>IF(AQ61="x",'3 - Projects'!$P74,0)+IF(AQ62="x",'3 - Projects'!$P75)+IF(AQ63="x",'3 - Projects'!$P76)+IF(AQ64="x",'3 - Projects'!$P77)+IF(AQ65="x",'3 - Projects'!$P78)</f>
        <v>0</v>
      </c>
      <c r="AR236" s="88">
        <f>IF(AR61="x",'3 - Projects'!$P74,0)+IF(AR62="x",'3 - Projects'!$P75)+IF(AR63="x",'3 - Projects'!$P76)+IF(AR64="x",'3 - Projects'!$P77)+IF(AR65="x",'3 - Projects'!$P78)</f>
        <v>0</v>
      </c>
      <c r="AS236" s="88">
        <f>IF(AS61="x",'3 - Projects'!$P74,0)+IF(AS62="x",'3 - Projects'!$P75)+IF(AS63="x",'3 - Projects'!$P76)+IF(AS64="x",'3 - Projects'!$P77)+IF(AS65="x",'3 - Projects'!$P78)</f>
        <v>0</v>
      </c>
      <c r="AT236" s="88">
        <f>IF(AT61="x",'3 - Projects'!$P74,0)+IF(AT62="x",'3 - Projects'!$P75)+IF(AT63="x",'3 - Projects'!$P76)+IF(AT64="x",'3 - Projects'!$P77)+IF(AT65="x",'3 - Projects'!$P78)</f>
        <v>0</v>
      </c>
      <c r="AU236" s="88">
        <f>IF(AU61="x",'3 - Projects'!$P74,0)+IF(AU62="x",'3 - Projects'!$P75)+IF(AU63="x",'3 - Projects'!$P76)+IF(AU64="x",'3 - Projects'!$P77)+IF(AU65="x",'3 - Projects'!$P78)</f>
        <v>0</v>
      </c>
      <c r="AV236" s="88">
        <f>IF(AV61="x",'3 - Projects'!$P74,0)+IF(AV62="x",'3 - Projects'!$P75)+IF(AV63="x",'3 - Projects'!$P76)+IF(AV64="x",'3 - Projects'!$P77)+IF(AV65="x",'3 - Projects'!$P78)</f>
        <v>0</v>
      </c>
      <c r="AW236" s="88">
        <f>IF(AW61="x",'3 - Projects'!$P74,0)+IF(AW62="x",'3 - Projects'!$P75)+IF(AW63="x",'3 - Projects'!$P76)+IF(AW64="x",'3 - Projects'!$P77)+IF(AW65="x",'3 - Projects'!$P78)</f>
        <v>0</v>
      </c>
      <c r="AX236" s="88">
        <f>IF(AX61="x",'3 - Projects'!$P74,0)+IF(AX62="x",'3 - Projects'!$P75)+IF(AX63="x",'3 - Projects'!$P76)+IF(AX64="x",'3 - Projects'!$P77)+IF(AX65="x",'3 - Projects'!$P78)</f>
        <v>0</v>
      </c>
      <c r="AY236" s="88">
        <f>IF(AY61="x",'3 - Projects'!$P74,0)+IF(AY62="x",'3 - Projects'!$P75)+IF(AY63="x",'3 - Projects'!$P76)+IF(AY64="x",'3 - Projects'!$P77)+IF(AY65="x",'3 - Projects'!$P78)</f>
        <v>0</v>
      </c>
      <c r="AZ236" s="88">
        <f>IF(AZ61="x",'3 - Projects'!$P74,0)+IF(AZ62="x",'3 - Projects'!$P75)+IF(AZ63="x",'3 - Projects'!$P76)+IF(AZ64="x",'3 - Projects'!$P77)+IF(AZ65="x",'3 - Projects'!$P78)</f>
        <v>0</v>
      </c>
      <c r="BA236" s="88">
        <f>IF(BA61="x",'3 - Projects'!$P74,0)+IF(BA62="x",'3 - Projects'!$P75)+IF(BA63="x",'3 - Projects'!$P76)+IF(BA64="x",'3 - Projects'!$P77)+IF(BA65="x",'3 - Projects'!$P78)</f>
        <v>0</v>
      </c>
      <c r="BB236" s="88">
        <f>IF(BB61="x",'3 - Projects'!$P74,0)+IF(BB62="x",'3 - Projects'!$P75)+IF(BB63="x",'3 - Projects'!$P76)+IF(BB64="x",'3 - Projects'!$P77)+IF(BB65="x",'3 - Projects'!$P78)</f>
        <v>0</v>
      </c>
      <c r="BC236" s="88">
        <f>IF(BC61="x",'3 - Projects'!$P74,0)+IF(BC62="x",'3 - Projects'!$P75)+IF(BC63="x",'3 - Projects'!$P76)+IF(BC64="x",'3 - Projects'!$P77)+IF(BC65="x",'3 - Projects'!$P78)</f>
        <v>0</v>
      </c>
      <c r="BD236" s="88">
        <f>IF(BD61="x",'3 - Projects'!$P74,0)+IF(BD62="x",'3 - Projects'!$P75)+IF(BD63="x",'3 - Projects'!$P76)+IF(BD64="x",'3 - Projects'!$P77)+IF(BD65="x",'3 - Projects'!$P78)</f>
        <v>0</v>
      </c>
      <c r="BE236" s="88">
        <f>IF(BE61="x",'3 - Projects'!$P74,0)+IF(BE62="x",'3 - Projects'!$P75)+IF(BE63="x",'3 - Projects'!$P76)+IF(BE64="x",'3 - Projects'!$P77)+IF(BE65="x",'3 - Projects'!$P78)</f>
        <v>0</v>
      </c>
      <c r="BF236" s="88">
        <f>IF(BF61="x",'3 - Projects'!$P74,0)+IF(BF62="x",'3 - Projects'!$P75)+IF(BF63="x",'3 - Projects'!$P76)+IF(BF64="x",'3 - Projects'!$P77)+IF(BF65="x",'3 - Projects'!$P78)</f>
        <v>0</v>
      </c>
      <c r="BG236" s="88">
        <f>IF(BG61="x",'3 - Projects'!$P74,0)+IF(BG62="x",'3 - Projects'!$P75)+IF(BG63="x",'3 - Projects'!$P76)+IF(BG64="x",'3 - Projects'!$P77)+IF(BG65="x",'3 - Projects'!$P78)</f>
        <v>0</v>
      </c>
      <c r="BH236" s="89">
        <f>IF(BH61="x",'3 - Projects'!$P74,0)+IF(BH62="x",'3 - Projects'!$P75)+IF(BH63="x",'3 - Projects'!$P76)+IF(BH64="x",'3 - Projects'!$P77)+IF(BH65="x",'3 - Projects'!$P78)</f>
        <v>0</v>
      </c>
    </row>
    <row r="237" spans="1:60">
      <c r="A237" s="93" t="s">
        <v>19</v>
      </c>
      <c r="B237" s="82" t="str">
        <f>IF(Resource1_Name&lt;&gt;"",Resource1_Name&amp;"(s)","")</f>
        <v/>
      </c>
      <c r="C237" s="85"/>
      <c r="D237" s="85"/>
      <c r="E237" s="85"/>
      <c r="F237" s="85"/>
      <c r="G237" s="85"/>
      <c r="H237" s="85"/>
      <c r="I237" s="84">
        <f>IF(I66="x",'3 - Projects'!$G84,0)+IF(I67="x",'3 - Projects'!$G85)+IF(I68="x",'3 - Projects'!$G86)+IF(I69="x",'3 - Projects'!$G87)+IF(I70="x",'3 - Projects'!$G88)</f>
        <v>0</v>
      </c>
      <c r="J237" s="85">
        <f>IF(J66="x",'3 - Projects'!$G84,0)+IF(J67="x",'3 - Projects'!$G85)+IF(J68="x",'3 - Projects'!$G86)+IF(J69="x",'3 - Projects'!$G87)+IF(J70="x",'3 - Projects'!$G88)</f>
        <v>0</v>
      </c>
      <c r="K237" s="85">
        <f>IF(K66="x",'3 - Projects'!$G84,0)+IF(K67="x",'3 - Projects'!$G85)+IF(K68="x",'3 - Projects'!$G86)+IF(K69="x",'3 - Projects'!$G87)+IF(K70="x",'3 - Projects'!$G88)</f>
        <v>0</v>
      </c>
      <c r="L237" s="85">
        <f>IF(L66="x",'3 - Projects'!$G84,0)+IF(L67="x",'3 - Projects'!$G85)+IF(L68="x",'3 - Projects'!$G86)+IF(L69="x",'3 - Projects'!$G87)+IF(L70="x",'3 - Projects'!$G88)</f>
        <v>0</v>
      </c>
      <c r="M237" s="85">
        <f>IF(M66="x",'3 - Projects'!$G84,0)+IF(M67="x",'3 - Projects'!$G85)+IF(M68="x",'3 - Projects'!$G86)+IF(M69="x",'3 - Projects'!$G87)+IF(M70="x",'3 - Projects'!$G88)</f>
        <v>0</v>
      </c>
      <c r="N237" s="85">
        <f>IF(N66="x",'3 - Projects'!$G84,0)+IF(N67="x",'3 - Projects'!$G85)+IF(N68="x",'3 - Projects'!$G86)+IF(N69="x",'3 - Projects'!$G87)+IF(N70="x",'3 - Projects'!$G88)</f>
        <v>0</v>
      </c>
      <c r="O237" s="85">
        <f>IF(O66="x",'3 - Projects'!$G84,0)+IF(O67="x",'3 - Projects'!$G85)+IF(O68="x",'3 - Projects'!$G86)+IF(O69="x",'3 - Projects'!$G87)+IF(O70="x",'3 - Projects'!$G88)</f>
        <v>0</v>
      </c>
      <c r="P237" s="85">
        <f>IF(P66="x",'3 - Projects'!$G84,0)+IF(P67="x",'3 - Projects'!$G85)+IF(P68="x",'3 - Projects'!$G86)+IF(P69="x",'3 - Projects'!$G87)+IF(P70="x",'3 - Projects'!$G88)</f>
        <v>0</v>
      </c>
      <c r="Q237" s="85">
        <f>IF(Q66="x",'3 - Projects'!$G84,0)+IF(Q67="x",'3 - Projects'!$G85)+IF(Q68="x",'3 - Projects'!$G86)+IF(Q69="x",'3 - Projects'!$G87)+IF(Q70="x",'3 - Projects'!$G88)</f>
        <v>0</v>
      </c>
      <c r="R237" s="85">
        <f>IF(R66="x",'3 - Projects'!$G84,0)+IF(R67="x",'3 - Projects'!$G85)+IF(R68="x",'3 - Projects'!$G86)+IF(R69="x",'3 - Projects'!$G87)+IF(R70="x",'3 - Projects'!$G88)</f>
        <v>0</v>
      </c>
      <c r="S237" s="85">
        <f>IF(S66="x",'3 - Projects'!$G84,0)+IF(S67="x",'3 - Projects'!$G85)+IF(S68="x",'3 - Projects'!$G86)+IF(S69="x",'3 - Projects'!$G87)+IF(S70="x",'3 - Projects'!$G88)</f>
        <v>0</v>
      </c>
      <c r="T237" s="85">
        <f>IF(T66="x",'3 - Projects'!$G84,0)+IF(T67="x",'3 - Projects'!$G85)+IF(T68="x",'3 - Projects'!$G86)+IF(T69="x",'3 - Projects'!$G87)+IF(T70="x",'3 - Projects'!$G88)</f>
        <v>0</v>
      </c>
      <c r="U237" s="85">
        <f>IF(U66="x",'3 - Projects'!$G84,0)+IF(U67="x",'3 - Projects'!$G85)+IF(U68="x",'3 - Projects'!$G86)+IF(U69="x",'3 - Projects'!$G87)+IF(U70="x",'3 - Projects'!$G88)</f>
        <v>0</v>
      </c>
      <c r="V237" s="85">
        <f>IF(V66="x",'3 - Projects'!$G84,0)+IF(V67="x",'3 - Projects'!$G85)+IF(V68="x",'3 - Projects'!$G86)+IF(V69="x",'3 - Projects'!$G87)+IF(V70="x",'3 - Projects'!$G88)</f>
        <v>0</v>
      </c>
      <c r="W237" s="85">
        <f>IF(W66="x",'3 - Projects'!$G84,0)+IF(W67="x",'3 - Projects'!$G85)+IF(W68="x",'3 - Projects'!$G86)+IF(W69="x",'3 - Projects'!$G87)+IF(W70="x",'3 - Projects'!$G88)</f>
        <v>0</v>
      </c>
      <c r="X237" s="85">
        <f>IF(X66="x",'3 - Projects'!$G84,0)+IF(X67="x",'3 - Projects'!$G85)+IF(X68="x",'3 - Projects'!$G86)+IF(X69="x",'3 - Projects'!$G87)+IF(X70="x",'3 - Projects'!$G88)</f>
        <v>0</v>
      </c>
      <c r="Y237" s="85">
        <f>IF(Y66="x",'3 - Projects'!$G84,0)+IF(Y67="x",'3 - Projects'!$G85)+IF(Y68="x",'3 - Projects'!$G86)+IF(Y69="x",'3 - Projects'!$G87)+IF(Y70="x",'3 - Projects'!$G88)</f>
        <v>0</v>
      </c>
      <c r="Z237" s="85">
        <f>IF(Z66="x",'3 - Projects'!$G84,0)+IF(Z67="x",'3 - Projects'!$G85)+IF(Z68="x",'3 - Projects'!$G86)+IF(Z69="x",'3 - Projects'!$G87)+IF(Z70="x",'3 - Projects'!$G88)</f>
        <v>0</v>
      </c>
      <c r="AA237" s="85">
        <f>IF(AA66="x",'3 - Projects'!$G84,0)+IF(AA67="x",'3 - Projects'!$G85)+IF(AA68="x",'3 - Projects'!$G86)+IF(AA69="x",'3 - Projects'!$G87)+IF(AA70="x",'3 - Projects'!$G88)</f>
        <v>0</v>
      </c>
      <c r="AB237" s="85">
        <f>IF(AB66="x",'3 - Projects'!$G84,0)+IF(AB67="x",'3 - Projects'!$G85)+IF(AB68="x",'3 - Projects'!$G86)+IF(AB69="x",'3 - Projects'!$G87)+IF(AB70="x",'3 - Projects'!$G88)</f>
        <v>0</v>
      </c>
      <c r="AC237" s="85">
        <f>IF(AC66="x",'3 - Projects'!$G84,0)+IF(AC67="x",'3 - Projects'!$G85)+IF(AC68="x",'3 - Projects'!$G86)+IF(AC69="x",'3 - Projects'!$G87)+IF(AC70="x",'3 - Projects'!$G88)</f>
        <v>0</v>
      </c>
      <c r="AD237" s="85">
        <f>IF(AD66="x",'3 - Projects'!$G84,0)+IF(AD67="x",'3 - Projects'!$G85)+IF(AD68="x",'3 - Projects'!$G86)+IF(AD69="x",'3 - Projects'!$G87)+IF(AD70="x",'3 - Projects'!$G88)</f>
        <v>0</v>
      </c>
      <c r="AE237" s="85">
        <f>IF(AE66="x",'3 - Projects'!$G84,0)+IF(AE67="x",'3 - Projects'!$G85)+IF(AE68="x",'3 - Projects'!$G86)+IF(AE69="x",'3 - Projects'!$G87)+IF(AE70="x",'3 - Projects'!$G88)</f>
        <v>0</v>
      </c>
      <c r="AF237" s="85">
        <f>IF(AF66="x",'3 - Projects'!$G84,0)+IF(AF67="x",'3 - Projects'!$G85)+IF(AF68="x",'3 - Projects'!$G86)+IF(AF69="x",'3 - Projects'!$G87)+IF(AF70="x",'3 - Projects'!$G88)</f>
        <v>0</v>
      </c>
      <c r="AG237" s="85">
        <f>IF(AG66="x",'3 - Projects'!$G84,0)+IF(AG67="x",'3 - Projects'!$G85)+IF(AG68="x",'3 - Projects'!$G86)+IF(AG69="x",'3 - Projects'!$G87)+IF(AG70="x",'3 - Projects'!$G88)</f>
        <v>0</v>
      </c>
      <c r="AH237" s="85">
        <f>IF(AH66="x",'3 - Projects'!$G84,0)+IF(AH67="x",'3 - Projects'!$G85)+IF(AH68="x",'3 - Projects'!$G86)+IF(AH69="x",'3 - Projects'!$G87)+IF(AH70="x",'3 - Projects'!$G88)</f>
        <v>0</v>
      </c>
      <c r="AI237" s="85">
        <f>IF(AI66="x",'3 - Projects'!$G84,0)+IF(AI67="x",'3 - Projects'!$G85)+IF(AI68="x",'3 - Projects'!$G86)+IF(AI69="x",'3 - Projects'!$G87)+IF(AI70="x",'3 - Projects'!$G88)</f>
        <v>0</v>
      </c>
      <c r="AJ237" s="85">
        <f>IF(AJ66="x",'3 - Projects'!$G84,0)+IF(AJ67="x",'3 - Projects'!$G85)+IF(AJ68="x",'3 - Projects'!$G86)+IF(AJ69="x",'3 - Projects'!$G87)+IF(AJ70="x",'3 - Projects'!$G88)</f>
        <v>0</v>
      </c>
      <c r="AK237" s="85">
        <f>IF(AK66="x",'3 - Projects'!$G84,0)+IF(AK67="x",'3 - Projects'!$G85)+IF(AK68="x",'3 - Projects'!$G86)+IF(AK69="x",'3 - Projects'!$G87)+IF(AK70="x",'3 - Projects'!$G88)</f>
        <v>0</v>
      </c>
      <c r="AL237" s="85">
        <f>IF(AL66="x",'3 - Projects'!$G84,0)+IF(AL67="x",'3 - Projects'!$G85)+IF(AL68="x",'3 - Projects'!$G86)+IF(AL69="x",'3 - Projects'!$G87)+IF(AL70="x",'3 - Projects'!$G88)</f>
        <v>0</v>
      </c>
      <c r="AM237" s="85">
        <f>IF(AM66="x",'3 - Projects'!$G84,0)+IF(AM67="x",'3 - Projects'!$G85)+IF(AM68="x",'3 - Projects'!$G86)+IF(AM69="x",'3 - Projects'!$G87)+IF(AM70="x",'3 - Projects'!$G88)</f>
        <v>0</v>
      </c>
      <c r="AN237" s="85">
        <f>IF(AN66="x",'3 - Projects'!$G84,0)+IF(AN67="x",'3 - Projects'!$G85)+IF(AN68="x",'3 - Projects'!$G86)+IF(AN69="x",'3 - Projects'!$G87)+IF(AN70="x",'3 - Projects'!$G88)</f>
        <v>0</v>
      </c>
      <c r="AO237" s="85">
        <f>IF(AO66="x",'3 - Projects'!$G84,0)+IF(AO67="x",'3 - Projects'!$G85)+IF(AO68="x",'3 - Projects'!$G86)+IF(AO69="x",'3 - Projects'!$G87)+IF(AO70="x",'3 - Projects'!$G88)</f>
        <v>0</v>
      </c>
      <c r="AP237" s="85">
        <f>IF(AP66="x",'3 - Projects'!$G84,0)+IF(AP67="x",'3 - Projects'!$G85)+IF(AP68="x",'3 - Projects'!$G86)+IF(AP69="x",'3 - Projects'!$G87)+IF(AP70="x",'3 - Projects'!$G88)</f>
        <v>0</v>
      </c>
      <c r="AQ237" s="85">
        <f>IF(AQ66="x",'3 - Projects'!$G84,0)+IF(AQ67="x",'3 - Projects'!$G85)+IF(AQ68="x",'3 - Projects'!$G86)+IF(AQ69="x",'3 - Projects'!$G87)+IF(AQ70="x",'3 - Projects'!$G88)</f>
        <v>0</v>
      </c>
      <c r="AR237" s="85">
        <f>IF(AR66="x",'3 - Projects'!$G84,0)+IF(AR67="x",'3 - Projects'!$G85)+IF(AR68="x",'3 - Projects'!$G86)+IF(AR69="x",'3 - Projects'!$G87)+IF(AR70="x",'3 - Projects'!$G88)</f>
        <v>0</v>
      </c>
      <c r="AS237" s="85">
        <f>IF(AS66="x",'3 - Projects'!$G84,0)+IF(AS67="x",'3 - Projects'!$G85)+IF(AS68="x",'3 - Projects'!$G86)+IF(AS69="x",'3 - Projects'!$G87)+IF(AS70="x",'3 - Projects'!$G88)</f>
        <v>0</v>
      </c>
      <c r="AT237" s="85">
        <f>IF(AT66="x",'3 - Projects'!$G84,0)+IF(AT67="x",'3 - Projects'!$G85)+IF(AT68="x",'3 - Projects'!$G86)+IF(AT69="x",'3 - Projects'!$G87)+IF(AT70="x",'3 - Projects'!$G88)</f>
        <v>0</v>
      </c>
      <c r="AU237" s="85">
        <f>IF(AU66="x",'3 - Projects'!$G84,0)+IF(AU67="x",'3 - Projects'!$G85)+IF(AU68="x",'3 - Projects'!$G86)+IF(AU69="x",'3 - Projects'!$G87)+IF(AU70="x",'3 - Projects'!$G88)</f>
        <v>0</v>
      </c>
      <c r="AV237" s="85">
        <f>IF(AV66="x",'3 - Projects'!$G84,0)+IF(AV67="x",'3 - Projects'!$G85)+IF(AV68="x",'3 - Projects'!$G86)+IF(AV69="x",'3 - Projects'!$G87)+IF(AV70="x",'3 - Projects'!$G88)</f>
        <v>0</v>
      </c>
      <c r="AW237" s="85">
        <f>IF(AW66="x",'3 - Projects'!$G84,0)+IF(AW67="x",'3 - Projects'!$G85)+IF(AW68="x",'3 - Projects'!$G86)+IF(AW69="x",'3 - Projects'!$G87)+IF(AW70="x",'3 - Projects'!$G88)</f>
        <v>0</v>
      </c>
      <c r="AX237" s="85">
        <f>IF(AX66="x",'3 - Projects'!$G84,0)+IF(AX67="x",'3 - Projects'!$G85)+IF(AX68="x",'3 - Projects'!$G86)+IF(AX69="x",'3 - Projects'!$G87)+IF(AX70="x",'3 - Projects'!$G88)</f>
        <v>0</v>
      </c>
      <c r="AY237" s="85">
        <f>IF(AY66="x",'3 - Projects'!$G84,0)+IF(AY67="x",'3 - Projects'!$G85)+IF(AY68="x",'3 - Projects'!$G86)+IF(AY69="x",'3 - Projects'!$G87)+IF(AY70="x",'3 - Projects'!$G88)</f>
        <v>0</v>
      </c>
      <c r="AZ237" s="85">
        <f>IF(AZ66="x",'3 - Projects'!$G84,0)+IF(AZ67="x",'3 - Projects'!$G85)+IF(AZ68="x",'3 - Projects'!$G86)+IF(AZ69="x",'3 - Projects'!$G87)+IF(AZ70="x",'3 - Projects'!$G88)</f>
        <v>0</v>
      </c>
      <c r="BA237" s="85">
        <f>IF(BA66="x",'3 - Projects'!$G84,0)+IF(BA67="x",'3 - Projects'!$G85)+IF(BA68="x",'3 - Projects'!$G86)+IF(BA69="x",'3 - Projects'!$G87)+IF(BA70="x",'3 - Projects'!$G88)</f>
        <v>0</v>
      </c>
      <c r="BB237" s="85">
        <f>IF(BB66="x",'3 - Projects'!$G84,0)+IF(BB67="x",'3 - Projects'!$G85)+IF(BB68="x",'3 - Projects'!$G86)+IF(BB69="x",'3 - Projects'!$G87)+IF(BB70="x",'3 - Projects'!$G88)</f>
        <v>0</v>
      </c>
      <c r="BC237" s="85">
        <f>IF(BC66="x",'3 - Projects'!$G84,0)+IF(BC67="x",'3 - Projects'!$G85)+IF(BC68="x",'3 - Projects'!$G86)+IF(BC69="x",'3 - Projects'!$G87)+IF(BC70="x",'3 - Projects'!$G88)</f>
        <v>0</v>
      </c>
      <c r="BD237" s="85">
        <f>IF(BD66="x",'3 - Projects'!$G84,0)+IF(BD67="x",'3 - Projects'!$G85)+IF(BD68="x",'3 - Projects'!$G86)+IF(BD69="x",'3 - Projects'!$G87)+IF(BD70="x",'3 - Projects'!$G88)</f>
        <v>0</v>
      </c>
      <c r="BE237" s="85">
        <f>IF(BE66="x",'3 - Projects'!$G84,0)+IF(BE67="x",'3 - Projects'!$G85)+IF(BE68="x",'3 - Projects'!$G86)+IF(BE69="x",'3 - Projects'!$G87)+IF(BE70="x",'3 - Projects'!$G88)</f>
        <v>0</v>
      </c>
      <c r="BF237" s="85">
        <f>IF(BF66="x",'3 - Projects'!$G84,0)+IF(BF67="x",'3 - Projects'!$G85)+IF(BF68="x",'3 - Projects'!$G86)+IF(BF69="x",'3 - Projects'!$G87)+IF(BF70="x",'3 - Projects'!$G88)</f>
        <v>0</v>
      </c>
      <c r="BG237" s="85">
        <f>IF(BG66="x",'3 - Projects'!$G84,0)+IF(BG67="x",'3 - Projects'!$G85)+IF(BG68="x",'3 - Projects'!$G86)+IF(BG69="x",'3 - Projects'!$G87)+IF(BG70="x",'3 - Projects'!$G88)</f>
        <v>0</v>
      </c>
      <c r="BH237" s="86">
        <f>IF(BH66="x",'3 - Projects'!$G84,0)+IF(BH67="x",'3 - Projects'!$G85)+IF(BH68="x",'3 - Projects'!$G86)+IF(BH69="x",'3 - Projects'!$G87)+IF(BH70="x",'3 - Projects'!$G88)</f>
        <v>0</v>
      </c>
    </row>
    <row r="238" spans="1:60">
      <c r="A238" s="84"/>
      <c r="B238" s="85" t="str">
        <f>IF(Resource2_Name&lt;&gt;"",Resource2_Name&amp;"(s)","")</f>
        <v/>
      </c>
      <c r="C238" s="85"/>
      <c r="D238" s="85"/>
      <c r="E238" s="85"/>
      <c r="F238" s="85"/>
      <c r="G238" s="85"/>
      <c r="H238" s="85"/>
      <c r="I238" s="84">
        <f>IF(I66="x",'3 - Projects'!$H84,0)+IF(I67="x",'3 - Projects'!$H85)+IF(I68="x",'3 - Projects'!$H86)+IF(I69="x",'3 - Projects'!$H87)+IF(I70="x",'3 - Projects'!$H88)</f>
        <v>0</v>
      </c>
      <c r="J238" s="85">
        <f>IF(J66="x",'3 - Projects'!$H84,0)+IF(J67="x",'3 - Projects'!$H85)+IF(J68="x",'3 - Projects'!$H86)+IF(J69="x",'3 - Projects'!$H87)+IF(J70="x",'3 - Projects'!$H88)</f>
        <v>0</v>
      </c>
      <c r="K238" s="85">
        <f>IF(K66="x",'3 - Projects'!$H84,0)+IF(K67="x",'3 - Projects'!$H85)+IF(K68="x",'3 - Projects'!$H86)+IF(K69="x",'3 - Projects'!$H87)+IF(K70="x",'3 - Projects'!$H88)</f>
        <v>0</v>
      </c>
      <c r="L238" s="85">
        <f>IF(L66="x",'3 - Projects'!$H84,0)+IF(L67="x",'3 - Projects'!$H85)+IF(L68="x",'3 - Projects'!$H86)+IF(L69="x",'3 - Projects'!$H87)+IF(L70="x",'3 - Projects'!$H88)</f>
        <v>0</v>
      </c>
      <c r="M238" s="85">
        <f>IF(M66="x",'3 - Projects'!$H84,0)+IF(M67="x",'3 - Projects'!$H85)+IF(M68="x",'3 - Projects'!$H86)+IF(M69="x",'3 - Projects'!$H87)+IF(M70="x",'3 - Projects'!$H88)</f>
        <v>0</v>
      </c>
      <c r="N238" s="85">
        <f>IF(N66="x",'3 - Projects'!$H84,0)+IF(N67="x",'3 - Projects'!$H85)+IF(N68="x",'3 - Projects'!$H86)+IF(N69="x",'3 - Projects'!$H87)+IF(N70="x",'3 - Projects'!$H88)</f>
        <v>0</v>
      </c>
      <c r="O238" s="85">
        <f>IF(O66="x",'3 - Projects'!$H84,0)+IF(O67="x",'3 - Projects'!$H85)+IF(O68="x",'3 - Projects'!$H86)+IF(O69="x",'3 - Projects'!$H87)+IF(O70="x",'3 - Projects'!$H88)</f>
        <v>0</v>
      </c>
      <c r="P238" s="85">
        <f>IF(P66="x",'3 - Projects'!$H84,0)+IF(P67="x",'3 - Projects'!$H85)+IF(P68="x",'3 - Projects'!$H86)+IF(P69="x",'3 - Projects'!$H87)+IF(P70="x",'3 - Projects'!$H88)</f>
        <v>0</v>
      </c>
      <c r="Q238" s="85">
        <f>IF(Q66="x",'3 - Projects'!$H84,0)+IF(Q67="x",'3 - Projects'!$H85)+IF(Q68="x",'3 - Projects'!$H86)+IF(Q69="x",'3 - Projects'!$H87)+IF(Q70="x",'3 - Projects'!$H88)</f>
        <v>0</v>
      </c>
      <c r="R238" s="85">
        <f>IF(R66="x",'3 - Projects'!$H84,0)+IF(R67="x",'3 - Projects'!$H85)+IF(R68="x",'3 - Projects'!$H86)+IF(R69="x",'3 - Projects'!$H87)+IF(R70="x",'3 - Projects'!$H88)</f>
        <v>0</v>
      </c>
      <c r="S238" s="85">
        <f>IF(S66="x",'3 - Projects'!$H84,0)+IF(S67="x",'3 - Projects'!$H85)+IF(S68="x",'3 - Projects'!$H86)+IF(S69="x",'3 - Projects'!$H87)+IF(S70="x",'3 - Projects'!$H88)</f>
        <v>0</v>
      </c>
      <c r="T238" s="85">
        <f>IF(T66="x",'3 - Projects'!$H84,0)+IF(T67="x",'3 - Projects'!$H85)+IF(T68="x",'3 - Projects'!$H86)+IF(T69="x",'3 - Projects'!$H87)+IF(T70="x",'3 - Projects'!$H88)</f>
        <v>0</v>
      </c>
      <c r="U238" s="85">
        <f>IF(U66="x",'3 - Projects'!$H84,0)+IF(U67="x",'3 - Projects'!$H85)+IF(U68="x",'3 - Projects'!$H86)+IF(U69="x",'3 - Projects'!$H87)+IF(U70="x",'3 - Projects'!$H88)</f>
        <v>0</v>
      </c>
      <c r="V238" s="85">
        <f>IF(V66="x",'3 - Projects'!$H84,0)+IF(V67="x",'3 - Projects'!$H85)+IF(V68="x",'3 - Projects'!$H86)+IF(V69="x",'3 - Projects'!$H87)+IF(V70="x",'3 - Projects'!$H88)</f>
        <v>0</v>
      </c>
      <c r="W238" s="85">
        <f>IF(W66="x",'3 - Projects'!$H84,0)+IF(W67="x",'3 - Projects'!$H85)+IF(W68="x",'3 - Projects'!$H86)+IF(W69="x",'3 - Projects'!$H87)+IF(W70="x",'3 - Projects'!$H88)</f>
        <v>0</v>
      </c>
      <c r="X238" s="85">
        <f>IF(X66="x",'3 - Projects'!$H84,0)+IF(X67="x",'3 - Projects'!$H85)+IF(X68="x",'3 - Projects'!$H86)+IF(X69="x",'3 - Projects'!$H87)+IF(X70="x",'3 - Projects'!$H88)</f>
        <v>0</v>
      </c>
      <c r="Y238" s="85">
        <f>IF(Y66="x",'3 - Projects'!$H84,0)+IF(Y67="x",'3 - Projects'!$H85)+IF(Y68="x",'3 - Projects'!$H86)+IF(Y69="x",'3 - Projects'!$H87)+IF(Y70="x",'3 - Projects'!$H88)</f>
        <v>0</v>
      </c>
      <c r="Z238" s="85">
        <f>IF(Z66="x",'3 - Projects'!$H84,0)+IF(Z67="x",'3 - Projects'!$H85)+IF(Z68="x",'3 - Projects'!$H86)+IF(Z69="x",'3 - Projects'!$H87)+IF(Z70="x",'3 - Projects'!$H88)</f>
        <v>0</v>
      </c>
      <c r="AA238" s="85">
        <f>IF(AA66="x",'3 - Projects'!$H84,0)+IF(AA67="x",'3 - Projects'!$H85)+IF(AA68="x",'3 - Projects'!$H86)+IF(AA69="x",'3 - Projects'!$H87)+IF(AA70="x",'3 - Projects'!$H88)</f>
        <v>0</v>
      </c>
      <c r="AB238" s="85">
        <f>IF(AB66="x",'3 - Projects'!$H84,0)+IF(AB67="x",'3 - Projects'!$H85)+IF(AB68="x",'3 - Projects'!$H86)+IF(AB69="x",'3 - Projects'!$H87)+IF(AB70="x",'3 - Projects'!$H88)</f>
        <v>0</v>
      </c>
      <c r="AC238" s="85">
        <f>IF(AC66="x",'3 - Projects'!$H84,0)+IF(AC67="x",'3 - Projects'!$H85)+IF(AC68="x",'3 - Projects'!$H86)+IF(AC69="x",'3 - Projects'!$H87)+IF(AC70="x",'3 - Projects'!$H88)</f>
        <v>0</v>
      </c>
      <c r="AD238" s="85">
        <f>IF(AD66="x",'3 - Projects'!$H84,0)+IF(AD67="x",'3 - Projects'!$H85)+IF(AD68="x",'3 - Projects'!$H86)+IF(AD69="x",'3 - Projects'!$H87)+IF(AD70="x",'3 - Projects'!$H88)</f>
        <v>0</v>
      </c>
      <c r="AE238" s="85">
        <f>IF(AE66="x",'3 - Projects'!$H84,0)+IF(AE67="x",'3 - Projects'!$H85)+IF(AE68="x",'3 - Projects'!$H86)+IF(AE69="x",'3 - Projects'!$H87)+IF(AE70="x",'3 - Projects'!$H88)</f>
        <v>0</v>
      </c>
      <c r="AF238" s="85">
        <f>IF(AF66="x",'3 - Projects'!$H84,0)+IF(AF67="x",'3 - Projects'!$H85)+IF(AF68="x",'3 - Projects'!$H86)+IF(AF69="x",'3 - Projects'!$H87)+IF(AF70="x",'3 - Projects'!$H88)</f>
        <v>0</v>
      </c>
      <c r="AG238" s="85">
        <f>IF(AG66="x",'3 - Projects'!$H84,0)+IF(AG67="x",'3 - Projects'!$H85)+IF(AG68="x",'3 - Projects'!$H86)+IF(AG69="x",'3 - Projects'!$H87)+IF(AG70="x",'3 - Projects'!$H88)</f>
        <v>0</v>
      </c>
      <c r="AH238" s="85">
        <f>IF(AH66="x",'3 - Projects'!$H84,0)+IF(AH67="x",'3 - Projects'!$H85)+IF(AH68="x",'3 - Projects'!$H86)+IF(AH69="x",'3 - Projects'!$H87)+IF(AH70="x",'3 - Projects'!$H88)</f>
        <v>0</v>
      </c>
      <c r="AI238" s="85">
        <f>IF(AI66="x",'3 - Projects'!$H84,0)+IF(AI67="x",'3 - Projects'!$H85)+IF(AI68="x",'3 - Projects'!$H86)+IF(AI69="x",'3 - Projects'!$H87)+IF(AI70="x",'3 - Projects'!$H88)</f>
        <v>0</v>
      </c>
      <c r="AJ238" s="85">
        <f>IF(AJ66="x",'3 - Projects'!$H84,0)+IF(AJ67="x",'3 - Projects'!$H85)+IF(AJ68="x",'3 - Projects'!$H86)+IF(AJ69="x",'3 - Projects'!$H87)+IF(AJ70="x",'3 - Projects'!$H88)</f>
        <v>0</v>
      </c>
      <c r="AK238" s="85">
        <f>IF(AK66="x",'3 - Projects'!$H84,0)+IF(AK67="x",'3 - Projects'!$H85)+IF(AK68="x",'3 - Projects'!$H86)+IF(AK69="x",'3 - Projects'!$H87)+IF(AK70="x",'3 - Projects'!$H88)</f>
        <v>0</v>
      </c>
      <c r="AL238" s="85">
        <f>IF(AL66="x",'3 - Projects'!$H84,0)+IF(AL67="x",'3 - Projects'!$H85)+IF(AL68="x",'3 - Projects'!$H86)+IF(AL69="x",'3 - Projects'!$H87)+IF(AL70="x",'3 - Projects'!$H88)</f>
        <v>0</v>
      </c>
      <c r="AM238" s="85">
        <f>IF(AM66="x",'3 - Projects'!$H84,0)+IF(AM67="x",'3 - Projects'!$H85)+IF(AM68="x",'3 - Projects'!$H86)+IF(AM69="x",'3 - Projects'!$H87)+IF(AM70="x",'3 - Projects'!$H88)</f>
        <v>0</v>
      </c>
      <c r="AN238" s="85">
        <f>IF(AN66="x",'3 - Projects'!$H84,0)+IF(AN67="x",'3 - Projects'!$H85)+IF(AN68="x",'3 - Projects'!$H86)+IF(AN69="x",'3 - Projects'!$H87)+IF(AN70="x",'3 - Projects'!$H88)</f>
        <v>0</v>
      </c>
      <c r="AO238" s="85">
        <f>IF(AO66="x",'3 - Projects'!$H84,0)+IF(AO67="x",'3 - Projects'!$H85)+IF(AO68="x",'3 - Projects'!$H86)+IF(AO69="x",'3 - Projects'!$H87)+IF(AO70="x",'3 - Projects'!$H88)</f>
        <v>0</v>
      </c>
      <c r="AP238" s="85">
        <f>IF(AP66="x",'3 - Projects'!$H84,0)+IF(AP67="x",'3 - Projects'!$H85)+IF(AP68="x",'3 - Projects'!$H86)+IF(AP69="x",'3 - Projects'!$H87)+IF(AP70="x",'3 - Projects'!$H88)</f>
        <v>0</v>
      </c>
      <c r="AQ238" s="85">
        <f>IF(AQ66="x",'3 - Projects'!$H84,0)+IF(AQ67="x",'3 - Projects'!$H85)+IF(AQ68="x",'3 - Projects'!$H86)+IF(AQ69="x",'3 - Projects'!$H87)+IF(AQ70="x",'3 - Projects'!$H88)</f>
        <v>0</v>
      </c>
      <c r="AR238" s="85">
        <f>IF(AR66="x",'3 - Projects'!$H84,0)+IF(AR67="x",'3 - Projects'!$H85)+IF(AR68="x",'3 - Projects'!$H86)+IF(AR69="x",'3 - Projects'!$H87)+IF(AR70="x",'3 - Projects'!$H88)</f>
        <v>0</v>
      </c>
      <c r="AS238" s="85">
        <f>IF(AS66="x",'3 - Projects'!$H84,0)+IF(AS67="x",'3 - Projects'!$H85)+IF(AS68="x",'3 - Projects'!$H86)+IF(AS69="x",'3 - Projects'!$H87)+IF(AS70="x",'3 - Projects'!$H88)</f>
        <v>0</v>
      </c>
      <c r="AT238" s="85">
        <f>IF(AT66="x",'3 - Projects'!$H84,0)+IF(AT67="x",'3 - Projects'!$H85)+IF(AT68="x",'3 - Projects'!$H86)+IF(AT69="x",'3 - Projects'!$H87)+IF(AT70="x",'3 - Projects'!$H88)</f>
        <v>0</v>
      </c>
      <c r="AU238" s="85">
        <f>IF(AU66="x",'3 - Projects'!$H84,0)+IF(AU67="x",'3 - Projects'!$H85)+IF(AU68="x",'3 - Projects'!$H86)+IF(AU69="x",'3 - Projects'!$H87)+IF(AU70="x",'3 - Projects'!$H88)</f>
        <v>0</v>
      </c>
      <c r="AV238" s="85">
        <f>IF(AV66="x",'3 - Projects'!$H84,0)+IF(AV67="x",'3 - Projects'!$H85)+IF(AV68="x",'3 - Projects'!$H86)+IF(AV69="x",'3 - Projects'!$H87)+IF(AV70="x",'3 - Projects'!$H88)</f>
        <v>0</v>
      </c>
      <c r="AW238" s="85">
        <f>IF(AW66="x",'3 - Projects'!$H84,0)+IF(AW67="x",'3 - Projects'!$H85)+IF(AW68="x",'3 - Projects'!$H86)+IF(AW69="x",'3 - Projects'!$H87)+IF(AW70="x",'3 - Projects'!$H88)</f>
        <v>0</v>
      </c>
      <c r="AX238" s="85">
        <f>IF(AX66="x",'3 - Projects'!$H84,0)+IF(AX67="x",'3 - Projects'!$H85)+IF(AX68="x",'3 - Projects'!$H86)+IF(AX69="x",'3 - Projects'!$H87)+IF(AX70="x",'3 - Projects'!$H88)</f>
        <v>0</v>
      </c>
      <c r="AY238" s="85">
        <f>IF(AY66="x",'3 - Projects'!$H84,0)+IF(AY67="x",'3 - Projects'!$H85)+IF(AY68="x",'3 - Projects'!$H86)+IF(AY69="x",'3 - Projects'!$H87)+IF(AY70="x",'3 - Projects'!$H88)</f>
        <v>0</v>
      </c>
      <c r="AZ238" s="85">
        <f>IF(AZ66="x",'3 - Projects'!$H84,0)+IF(AZ67="x",'3 - Projects'!$H85)+IF(AZ68="x",'3 - Projects'!$H86)+IF(AZ69="x",'3 - Projects'!$H87)+IF(AZ70="x",'3 - Projects'!$H88)</f>
        <v>0</v>
      </c>
      <c r="BA238" s="85">
        <f>IF(BA66="x",'3 - Projects'!$H84,0)+IF(BA67="x",'3 - Projects'!$H85)+IF(BA68="x",'3 - Projects'!$H86)+IF(BA69="x",'3 - Projects'!$H87)+IF(BA70="x",'3 - Projects'!$H88)</f>
        <v>0</v>
      </c>
      <c r="BB238" s="85">
        <f>IF(BB66="x",'3 - Projects'!$H84,0)+IF(BB67="x",'3 - Projects'!$H85)+IF(BB68="x",'3 - Projects'!$H86)+IF(BB69="x",'3 - Projects'!$H87)+IF(BB70="x",'3 - Projects'!$H88)</f>
        <v>0</v>
      </c>
      <c r="BC238" s="85">
        <f>IF(BC66="x",'3 - Projects'!$H84,0)+IF(BC67="x",'3 - Projects'!$H85)+IF(BC68="x",'3 - Projects'!$H86)+IF(BC69="x",'3 - Projects'!$H87)+IF(BC70="x",'3 - Projects'!$H88)</f>
        <v>0</v>
      </c>
      <c r="BD238" s="85">
        <f>IF(BD66="x",'3 - Projects'!$H84,0)+IF(BD67="x",'3 - Projects'!$H85)+IF(BD68="x",'3 - Projects'!$H86)+IF(BD69="x",'3 - Projects'!$H87)+IF(BD70="x",'3 - Projects'!$H88)</f>
        <v>0</v>
      </c>
      <c r="BE238" s="85">
        <f>IF(BE66="x",'3 - Projects'!$H84,0)+IF(BE67="x",'3 - Projects'!$H85)+IF(BE68="x",'3 - Projects'!$H86)+IF(BE69="x",'3 - Projects'!$H87)+IF(BE70="x",'3 - Projects'!$H88)</f>
        <v>0</v>
      </c>
      <c r="BF238" s="85">
        <f>IF(BF66="x",'3 - Projects'!$H84,0)+IF(BF67="x",'3 - Projects'!$H85)+IF(BF68="x",'3 - Projects'!$H86)+IF(BF69="x",'3 - Projects'!$H87)+IF(BF70="x",'3 - Projects'!$H88)</f>
        <v>0</v>
      </c>
      <c r="BG238" s="85">
        <f>IF(BG66="x",'3 - Projects'!$H84,0)+IF(BG67="x",'3 - Projects'!$H85)+IF(BG68="x",'3 - Projects'!$H86)+IF(BG69="x",'3 - Projects'!$H87)+IF(BG70="x",'3 - Projects'!$H88)</f>
        <v>0</v>
      </c>
      <c r="BH238" s="86">
        <f>IF(BH66="x",'3 - Projects'!$H84,0)+IF(BH67="x",'3 - Projects'!$H85)+IF(BH68="x",'3 - Projects'!$H86)+IF(BH69="x",'3 - Projects'!$H87)+IF(BH70="x",'3 - Projects'!$H88)</f>
        <v>0</v>
      </c>
    </row>
    <row r="239" spans="1:60">
      <c r="A239" s="84"/>
      <c r="B239" s="85" t="str">
        <f>IF(Resource3_Name&lt;&gt;"",Resource3_Name&amp;"(s)","")</f>
        <v/>
      </c>
      <c r="C239" s="85"/>
      <c r="D239" s="85"/>
      <c r="E239" s="85"/>
      <c r="F239" s="85"/>
      <c r="G239" s="85"/>
      <c r="H239" s="85"/>
      <c r="I239" s="84">
        <f>IF(I66="x",'3 - Projects'!$I84,0)+IF(I67="x",'3 - Projects'!$I85)+IF(I68="x",'3 - Projects'!$I86)+IF(I69="x",'3 - Projects'!$I87)+IF(I70="x",'3 - Projects'!$I88)</f>
        <v>0</v>
      </c>
      <c r="J239" s="85">
        <f>IF(J66="x",'3 - Projects'!$I84,0)+IF(J67="x",'3 - Projects'!$I85)+IF(J68="x",'3 - Projects'!$I86)+IF(J69="x",'3 - Projects'!$I87)+IF(J70="x",'3 - Projects'!$I88)</f>
        <v>0</v>
      </c>
      <c r="K239" s="85">
        <f>IF(K66="x",'3 - Projects'!$I84,0)+IF(K67="x",'3 - Projects'!$I85)+IF(K68="x",'3 - Projects'!$I86)+IF(K69="x",'3 - Projects'!$I87)+IF(K70="x",'3 - Projects'!$I88)</f>
        <v>0</v>
      </c>
      <c r="L239" s="85">
        <f>IF(L66="x",'3 - Projects'!$I84,0)+IF(L67="x",'3 - Projects'!$I85)+IF(L68="x",'3 - Projects'!$I86)+IF(L69="x",'3 - Projects'!$I87)+IF(L70="x",'3 - Projects'!$I88)</f>
        <v>0</v>
      </c>
      <c r="M239" s="85">
        <f>IF(M66="x",'3 - Projects'!$I84,0)+IF(M67="x",'3 - Projects'!$I85)+IF(M68="x",'3 - Projects'!$I86)+IF(M69="x",'3 - Projects'!$I87)+IF(M70="x",'3 - Projects'!$I88)</f>
        <v>0</v>
      </c>
      <c r="N239" s="85">
        <f>IF(N66="x",'3 - Projects'!$I84,0)+IF(N67="x",'3 - Projects'!$I85)+IF(N68="x",'3 - Projects'!$I86)+IF(N69="x",'3 - Projects'!$I87)+IF(N70="x",'3 - Projects'!$I88)</f>
        <v>0</v>
      </c>
      <c r="O239" s="85">
        <f>IF(O66="x",'3 - Projects'!$I84,0)+IF(O67="x",'3 - Projects'!$I85)+IF(O68="x",'3 - Projects'!$I86)+IF(O69="x",'3 - Projects'!$I87)+IF(O70="x",'3 - Projects'!$I88)</f>
        <v>0</v>
      </c>
      <c r="P239" s="85">
        <f>IF(P66="x",'3 - Projects'!$I84,0)+IF(P67="x",'3 - Projects'!$I85)+IF(P68="x",'3 - Projects'!$I86)+IF(P69="x",'3 - Projects'!$I87)+IF(P70="x",'3 - Projects'!$I88)</f>
        <v>0</v>
      </c>
      <c r="Q239" s="85">
        <f>IF(Q66="x",'3 - Projects'!$I84,0)+IF(Q67="x",'3 - Projects'!$I85)+IF(Q68="x",'3 - Projects'!$I86)+IF(Q69="x",'3 - Projects'!$I87)+IF(Q70="x",'3 - Projects'!$I88)</f>
        <v>0</v>
      </c>
      <c r="R239" s="85">
        <f>IF(R66="x",'3 - Projects'!$I84,0)+IF(R67="x",'3 - Projects'!$I85)+IF(R68="x",'3 - Projects'!$I86)+IF(R69="x",'3 - Projects'!$I87)+IF(R70="x",'3 - Projects'!$I88)</f>
        <v>0</v>
      </c>
      <c r="S239" s="85">
        <f>IF(S66="x",'3 - Projects'!$I84,0)+IF(S67="x",'3 - Projects'!$I85)+IF(S68="x",'3 - Projects'!$I86)+IF(S69="x",'3 - Projects'!$I87)+IF(S70="x",'3 - Projects'!$I88)</f>
        <v>0</v>
      </c>
      <c r="T239" s="85">
        <f>IF(T66="x",'3 - Projects'!$I84,0)+IF(T67="x",'3 - Projects'!$I85)+IF(T68="x",'3 - Projects'!$I86)+IF(T69="x",'3 - Projects'!$I87)+IF(T70="x",'3 - Projects'!$I88)</f>
        <v>0</v>
      </c>
      <c r="U239" s="85">
        <f>IF(U66="x",'3 - Projects'!$I84,0)+IF(U67="x",'3 - Projects'!$I85)+IF(U68="x",'3 - Projects'!$I86)+IF(U69="x",'3 - Projects'!$I87)+IF(U70="x",'3 - Projects'!$I88)</f>
        <v>0</v>
      </c>
      <c r="V239" s="85">
        <f>IF(V66="x",'3 - Projects'!$I84,0)+IF(V67="x",'3 - Projects'!$I85)+IF(V68="x",'3 - Projects'!$I86)+IF(V69="x",'3 - Projects'!$I87)+IF(V70="x",'3 - Projects'!$I88)</f>
        <v>0</v>
      </c>
      <c r="W239" s="85">
        <f>IF(W66="x",'3 - Projects'!$I84,0)+IF(W67="x",'3 - Projects'!$I85)+IF(W68="x",'3 - Projects'!$I86)+IF(W69="x",'3 - Projects'!$I87)+IF(W70="x",'3 - Projects'!$I88)</f>
        <v>0</v>
      </c>
      <c r="X239" s="85">
        <f>IF(X66="x",'3 - Projects'!$I84,0)+IF(X67="x",'3 - Projects'!$I85)+IF(X68="x",'3 - Projects'!$I86)+IF(X69="x",'3 - Projects'!$I87)+IF(X70="x",'3 - Projects'!$I88)</f>
        <v>0</v>
      </c>
      <c r="Y239" s="85">
        <f>IF(Y66="x",'3 - Projects'!$I84,0)+IF(Y67="x",'3 - Projects'!$I85)+IF(Y68="x",'3 - Projects'!$I86)+IF(Y69="x",'3 - Projects'!$I87)+IF(Y70="x",'3 - Projects'!$I88)</f>
        <v>0</v>
      </c>
      <c r="Z239" s="85">
        <f>IF(Z66="x",'3 - Projects'!$I84,0)+IF(Z67="x",'3 - Projects'!$I85)+IF(Z68="x",'3 - Projects'!$I86)+IF(Z69="x",'3 - Projects'!$I87)+IF(Z70="x",'3 - Projects'!$I88)</f>
        <v>0</v>
      </c>
      <c r="AA239" s="85">
        <f>IF(AA66="x",'3 - Projects'!$I84,0)+IF(AA67="x",'3 - Projects'!$I85)+IF(AA68="x",'3 - Projects'!$I86)+IF(AA69="x",'3 - Projects'!$I87)+IF(AA70="x",'3 - Projects'!$I88)</f>
        <v>0</v>
      </c>
      <c r="AB239" s="85">
        <f>IF(AB66="x",'3 - Projects'!$I84,0)+IF(AB67="x",'3 - Projects'!$I85)+IF(AB68="x",'3 - Projects'!$I86)+IF(AB69="x",'3 - Projects'!$I87)+IF(AB70="x",'3 - Projects'!$I88)</f>
        <v>0</v>
      </c>
      <c r="AC239" s="85">
        <f>IF(AC66="x",'3 - Projects'!$I84,0)+IF(AC67="x",'3 - Projects'!$I85)+IF(AC68="x",'3 - Projects'!$I86)+IF(AC69="x",'3 - Projects'!$I87)+IF(AC70="x",'3 - Projects'!$I88)</f>
        <v>0</v>
      </c>
      <c r="AD239" s="85">
        <f>IF(AD66="x",'3 - Projects'!$I84,0)+IF(AD67="x",'3 - Projects'!$I85)+IF(AD68="x",'3 - Projects'!$I86)+IF(AD69="x",'3 - Projects'!$I87)+IF(AD70="x",'3 - Projects'!$I88)</f>
        <v>0</v>
      </c>
      <c r="AE239" s="85">
        <f>IF(AE66="x",'3 - Projects'!$I84,0)+IF(AE67="x",'3 - Projects'!$I85)+IF(AE68="x",'3 - Projects'!$I86)+IF(AE69="x",'3 - Projects'!$I87)+IF(AE70="x",'3 - Projects'!$I88)</f>
        <v>0</v>
      </c>
      <c r="AF239" s="85">
        <f>IF(AF66="x",'3 - Projects'!$I84,0)+IF(AF67="x",'3 - Projects'!$I85)+IF(AF68="x",'3 - Projects'!$I86)+IF(AF69="x",'3 - Projects'!$I87)+IF(AF70="x",'3 - Projects'!$I88)</f>
        <v>0</v>
      </c>
      <c r="AG239" s="85">
        <f>IF(AG66="x",'3 - Projects'!$I84,0)+IF(AG67="x",'3 - Projects'!$I85)+IF(AG68="x",'3 - Projects'!$I86)+IF(AG69="x",'3 - Projects'!$I87)+IF(AG70="x",'3 - Projects'!$I88)</f>
        <v>0</v>
      </c>
      <c r="AH239" s="85">
        <f>IF(AH66="x",'3 - Projects'!$I84,0)+IF(AH67="x",'3 - Projects'!$I85)+IF(AH68="x",'3 - Projects'!$I86)+IF(AH69="x",'3 - Projects'!$I87)+IF(AH70="x",'3 - Projects'!$I88)</f>
        <v>0</v>
      </c>
      <c r="AI239" s="85">
        <f>IF(AI66="x",'3 - Projects'!$I84,0)+IF(AI67="x",'3 - Projects'!$I85)+IF(AI68="x",'3 - Projects'!$I86)+IF(AI69="x",'3 - Projects'!$I87)+IF(AI70="x",'3 - Projects'!$I88)</f>
        <v>0</v>
      </c>
      <c r="AJ239" s="85">
        <f>IF(AJ66="x",'3 - Projects'!$I84,0)+IF(AJ67="x",'3 - Projects'!$I85)+IF(AJ68="x",'3 - Projects'!$I86)+IF(AJ69="x",'3 - Projects'!$I87)+IF(AJ70="x",'3 - Projects'!$I88)</f>
        <v>0</v>
      </c>
      <c r="AK239" s="85">
        <f>IF(AK66="x",'3 - Projects'!$I84,0)+IF(AK67="x",'3 - Projects'!$I85)+IF(AK68="x",'3 - Projects'!$I86)+IF(AK69="x",'3 - Projects'!$I87)+IF(AK70="x",'3 - Projects'!$I88)</f>
        <v>0</v>
      </c>
      <c r="AL239" s="85">
        <f>IF(AL66="x",'3 - Projects'!$I84,0)+IF(AL67="x",'3 - Projects'!$I85)+IF(AL68="x",'3 - Projects'!$I86)+IF(AL69="x",'3 - Projects'!$I87)+IF(AL70="x",'3 - Projects'!$I88)</f>
        <v>0</v>
      </c>
      <c r="AM239" s="85">
        <f>IF(AM66="x",'3 - Projects'!$I84,0)+IF(AM67="x",'3 - Projects'!$I85)+IF(AM68="x",'3 - Projects'!$I86)+IF(AM69="x",'3 - Projects'!$I87)+IF(AM70="x",'3 - Projects'!$I88)</f>
        <v>0</v>
      </c>
      <c r="AN239" s="85">
        <f>IF(AN66="x",'3 - Projects'!$I84,0)+IF(AN67="x",'3 - Projects'!$I85)+IF(AN68="x",'3 - Projects'!$I86)+IF(AN69="x",'3 - Projects'!$I87)+IF(AN70="x",'3 - Projects'!$I88)</f>
        <v>0</v>
      </c>
      <c r="AO239" s="85">
        <f>IF(AO66="x",'3 - Projects'!$I84,0)+IF(AO67="x",'3 - Projects'!$I85)+IF(AO68="x",'3 - Projects'!$I86)+IF(AO69="x",'3 - Projects'!$I87)+IF(AO70="x",'3 - Projects'!$I88)</f>
        <v>0</v>
      </c>
      <c r="AP239" s="85">
        <f>IF(AP66="x",'3 - Projects'!$I84,0)+IF(AP67="x",'3 - Projects'!$I85)+IF(AP68="x",'3 - Projects'!$I86)+IF(AP69="x",'3 - Projects'!$I87)+IF(AP70="x",'3 - Projects'!$I88)</f>
        <v>0</v>
      </c>
      <c r="AQ239" s="85">
        <f>IF(AQ66="x",'3 - Projects'!$I84,0)+IF(AQ67="x",'3 - Projects'!$I85)+IF(AQ68="x",'3 - Projects'!$I86)+IF(AQ69="x",'3 - Projects'!$I87)+IF(AQ70="x",'3 - Projects'!$I88)</f>
        <v>0</v>
      </c>
      <c r="AR239" s="85">
        <f>IF(AR66="x",'3 - Projects'!$I84,0)+IF(AR67="x",'3 - Projects'!$I85)+IF(AR68="x",'3 - Projects'!$I86)+IF(AR69="x",'3 - Projects'!$I87)+IF(AR70="x",'3 - Projects'!$I88)</f>
        <v>0</v>
      </c>
      <c r="AS239" s="85">
        <f>IF(AS66="x",'3 - Projects'!$I84,0)+IF(AS67="x",'3 - Projects'!$I85)+IF(AS68="x",'3 - Projects'!$I86)+IF(AS69="x",'3 - Projects'!$I87)+IF(AS70="x",'3 - Projects'!$I88)</f>
        <v>0</v>
      </c>
      <c r="AT239" s="85">
        <f>IF(AT66="x",'3 - Projects'!$I84,0)+IF(AT67="x",'3 - Projects'!$I85)+IF(AT68="x",'3 - Projects'!$I86)+IF(AT69="x",'3 - Projects'!$I87)+IF(AT70="x",'3 - Projects'!$I88)</f>
        <v>0</v>
      </c>
      <c r="AU239" s="85">
        <f>IF(AU66="x",'3 - Projects'!$I84,0)+IF(AU67="x",'3 - Projects'!$I85)+IF(AU68="x",'3 - Projects'!$I86)+IF(AU69="x",'3 - Projects'!$I87)+IF(AU70="x",'3 - Projects'!$I88)</f>
        <v>0</v>
      </c>
      <c r="AV239" s="85">
        <f>IF(AV66="x",'3 - Projects'!$I84,0)+IF(AV67="x",'3 - Projects'!$I85)+IF(AV68="x",'3 - Projects'!$I86)+IF(AV69="x",'3 - Projects'!$I87)+IF(AV70="x",'3 - Projects'!$I88)</f>
        <v>0</v>
      </c>
      <c r="AW239" s="85">
        <f>IF(AW66="x",'3 - Projects'!$I84,0)+IF(AW67="x",'3 - Projects'!$I85)+IF(AW68="x",'3 - Projects'!$I86)+IF(AW69="x",'3 - Projects'!$I87)+IF(AW70="x",'3 - Projects'!$I88)</f>
        <v>0</v>
      </c>
      <c r="AX239" s="85">
        <f>IF(AX66="x",'3 - Projects'!$I84,0)+IF(AX67="x",'3 - Projects'!$I85)+IF(AX68="x",'3 - Projects'!$I86)+IF(AX69="x",'3 - Projects'!$I87)+IF(AX70="x",'3 - Projects'!$I88)</f>
        <v>0</v>
      </c>
      <c r="AY239" s="85">
        <f>IF(AY66="x",'3 - Projects'!$I84,0)+IF(AY67="x",'3 - Projects'!$I85)+IF(AY68="x",'3 - Projects'!$I86)+IF(AY69="x",'3 - Projects'!$I87)+IF(AY70="x",'3 - Projects'!$I88)</f>
        <v>0</v>
      </c>
      <c r="AZ239" s="85">
        <f>IF(AZ66="x",'3 - Projects'!$I84,0)+IF(AZ67="x",'3 - Projects'!$I85)+IF(AZ68="x",'3 - Projects'!$I86)+IF(AZ69="x",'3 - Projects'!$I87)+IF(AZ70="x",'3 - Projects'!$I88)</f>
        <v>0</v>
      </c>
      <c r="BA239" s="85">
        <f>IF(BA66="x",'3 - Projects'!$I84,0)+IF(BA67="x",'3 - Projects'!$I85)+IF(BA68="x",'3 - Projects'!$I86)+IF(BA69="x",'3 - Projects'!$I87)+IF(BA70="x",'3 - Projects'!$I88)</f>
        <v>0</v>
      </c>
      <c r="BB239" s="85">
        <f>IF(BB66="x",'3 - Projects'!$I84,0)+IF(BB67="x",'3 - Projects'!$I85)+IF(BB68="x",'3 - Projects'!$I86)+IF(BB69="x",'3 - Projects'!$I87)+IF(BB70="x",'3 - Projects'!$I88)</f>
        <v>0</v>
      </c>
      <c r="BC239" s="85">
        <f>IF(BC66="x",'3 - Projects'!$I84,0)+IF(BC67="x",'3 - Projects'!$I85)+IF(BC68="x",'3 - Projects'!$I86)+IF(BC69="x",'3 - Projects'!$I87)+IF(BC70="x",'3 - Projects'!$I88)</f>
        <v>0</v>
      </c>
      <c r="BD239" s="85">
        <f>IF(BD66="x",'3 - Projects'!$I84,0)+IF(BD67="x",'3 - Projects'!$I85)+IF(BD68="x",'3 - Projects'!$I86)+IF(BD69="x",'3 - Projects'!$I87)+IF(BD70="x",'3 - Projects'!$I88)</f>
        <v>0</v>
      </c>
      <c r="BE239" s="85">
        <f>IF(BE66="x",'3 - Projects'!$I84,0)+IF(BE67="x",'3 - Projects'!$I85)+IF(BE68="x",'3 - Projects'!$I86)+IF(BE69="x",'3 - Projects'!$I87)+IF(BE70="x",'3 - Projects'!$I88)</f>
        <v>0</v>
      </c>
      <c r="BF239" s="85">
        <f>IF(BF66="x",'3 - Projects'!$I84,0)+IF(BF67="x",'3 - Projects'!$I85)+IF(BF68="x",'3 - Projects'!$I86)+IF(BF69="x",'3 - Projects'!$I87)+IF(BF70="x",'3 - Projects'!$I88)</f>
        <v>0</v>
      </c>
      <c r="BG239" s="85">
        <f>IF(BG66="x",'3 - Projects'!$I84,0)+IF(BG67="x",'3 - Projects'!$I85)+IF(BG68="x",'3 - Projects'!$I86)+IF(BG69="x",'3 - Projects'!$I87)+IF(BG70="x",'3 - Projects'!$I88)</f>
        <v>0</v>
      </c>
      <c r="BH239" s="86">
        <f>IF(BH66="x",'3 - Projects'!$I84,0)+IF(BH67="x",'3 - Projects'!$I85)+IF(BH68="x",'3 - Projects'!$I86)+IF(BH69="x",'3 - Projects'!$I87)+IF(BH70="x",'3 - Projects'!$I88)</f>
        <v>0</v>
      </c>
    </row>
    <row r="240" spans="1:60">
      <c r="A240" s="84"/>
      <c r="B240" s="85" t="str">
        <f>IF(Resource4_Name&lt;&gt;"",Resource4_Name&amp;"(s)","")</f>
        <v/>
      </c>
      <c r="C240" s="85"/>
      <c r="D240" s="85"/>
      <c r="E240" s="85"/>
      <c r="F240" s="85"/>
      <c r="G240" s="85"/>
      <c r="H240" s="85"/>
      <c r="I240" s="84">
        <f>IF(I66="x",'3 - Projects'!$J84,0)+IF(I67="x",'3 - Projects'!$J85)+IF(I68="x",'3 - Projects'!$J86)+IF(I69="x",'3 - Projects'!$J87)+IF(I70="x",'3 - Projects'!$J88)</f>
        <v>0</v>
      </c>
      <c r="J240" s="85">
        <f>IF(J66="x",'3 - Projects'!$J84,0)+IF(J67="x",'3 - Projects'!$J85)+IF(J68="x",'3 - Projects'!$J86)+IF(J69="x",'3 - Projects'!$J87)+IF(J70="x",'3 - Projects'!$J88)</f>
        <v>0</v>
      </c>
      <c r="K240" s="85">
        <f>IF(K66="x",'3 - Projects'!$J84,0)+IF(K67="x",'3 - Projects'!$J85)+IF(K68="x",'3 - Projects'!$J86)+IF(K69="x",'3 - Projects'!$J87)+IF(K70="x",'3 - Projects'!$J88)</f>
        <v>0</v>
      </c>
      <c r="L240" s="85">
        <f>IF(L66="x",'3 - Projects'!$J84,0)+IF(L67="x",'3 - Projects'!$J85)+IF(L68="x",'3 - Projects'!$J86)+IF(L69="x",'3 - Projects'!$J87)+IF(L70="x",'3 - Projects'!$J88)</f>
        <v>0</v>
      </c>
      <c r="M240" s="85">
        <f>IF(M66="x",'3 - Projects'!$J84,0)+IF(M67="x",'3 - Projects'!$J85)+IF(M68="x",'3 - Projects'!$J86)+IF(M69="x",'3 - Projects'!$J87)+IF(M70="x",'3 - Projects'!$J88)</f>
        <v>0</v>
      </c>
      <c r="N240" s="85">
        <f>IF(N66="x",'3 - Projects'!$J84,0)+IF(N67="x",'3 - Projects'!$J85)+IF(N68="x",'3 - Projects'!$J86)+IF(N69="x",'3 - Projects'!$J87)+IF(N70="x",'3 - Projects'!$J88)</f>
        <v>0</v>
      </c>
      <c r="O240" s="85">
        <f>IF(O66="x",'3 - Projects'!$J84,0)+IF(O67="x",'3 - Projects'!$J85)+IF(O68="x",'3 - Projects'!$J86)+IF(O69="x",'3 - Projects'!$J87)+IF(O70="x",'3 - Projects'!$J88)</f>
        <v>0</v>
      </c>
      <c r="P240" s="85">
        <f>IF(P66="x",'3 - Projects'!$J84,0)+IF(P67="x",'3 - Projects'!$J85)+IF(P68="x",'3 - Projects'!$J86)+IF(P69="x",'3 - Projects'!$J87)+IF(P70="x",'3 - Projects'!$J88)</f>
        <v>0</v>
      </c>
      <c r="Q240" s="85">
        <f>IF(Q66="x",'3 - Projects'!$J84,0)+IF(Q67="x",'3 - Projects'!$J85)+IF(Q68="x",'3 - Projects'!$J86)+IF(Q69="x",'3 - Projects'!$J87)+IF(Q70="x",'3 - Projects'!$J88)</f>
        <v>0</v>
      </c>
      <c r="R240" s="85">
        <f>IF(R66="x",'3 - Projects'!$J84,0)+IF(R67="x",'3 - Projects'!$J85)+IF(R68="x",'3 - Projects'!$J86)+IF(R69="x",'3 - Projects'!$J87)+IF(R70="x",'3 - Projects'!$J88)</f>
        <v>0</v>
      </c>
      <c r="S240" s="85">
        <f>IF(S66="x",'3 - Projects'!$J84,0)+IF(S67="x",'3 - Projects'!$J85)+IF(S68="x",'3 - Projects'!$J86)+IF(S69="x",'3 - Projects'!$J87)+IF(S70="x",'3 - Projects'!$J88)</f>
        <v>0</v>
      </c>
      <c r="T240" s="85">
        <f>IF(T66="x",'3 - Projects'!$J84,0)+IF(T67="x",'3 - Projects'!$J85)+IF(T68="x",'3 - Projects'!$J86)+IF(T69="x",'3 - Projects'!$J87)+IF(T70="x",'3 - Projects'!$J88)</f>
        <v>0</v>
      </c>
      <c r="U240" s="85">
        <f>IF(U66="x",'3 - Projects'!$J84,0)+IF(U67="x",'3 - Projects'!$J85)+IF(U68="x",'3 - Projects'!$J86)+IF(U69="x",'3 - Projects'!$J87)+IF(U70="x",'3 - Projects'!$J88)</f>
        <v>0</v>
      </c>
      <c r="V240" s="85">
        <f>IF(V66="x",'3 - Projects'!$J84,0)+IF(V67="x",'3 - Projects'!$J85)+IF(V68="x",'3 - Projects'!$J86)+IF(V69="x",'3 - Projects'!$J87)+IF(V70="x",'3 - Projects'!$J88)</f>
        <v>0</v>
      </c>
      <c r="W240" s="85">
        <f>IF(W66="x",'3 - Projects'!$J84,0)+IF(W67="x",'3 - Projects'!$J85)+IF(W68="x",'3 - Projects'!$J86)+IF(W69="x",'3 - Projects'!$J87)+IF(W70="x",'3 - Projects'!$J88)</f>
        <v>0</v>
      </c>
      <c r="X240" s="85">
        <f>IF(X66="x",'3 - Projects'!$J84,0)+IF(X67="x",'3 - Projects'!$J85)+IF(X68="x",'3 - Projects'!$J86)+IF(X69="x",'3 - Projects'!$J87)+IF(X70="x",'3 - Projects'!$J88)</f>
        <v>0</v>
      </c>
      <c r="Y240" s="85">
        <f>IF(Y66="x",'3 - Projects'!$J84,0)+IF(Y67="x",'3 - Projects'!$J85)+IF(Y68="x",'3 - Projects'!$J86)+IF(Y69="x",'3 - Projects'!$J87)+IF(Y70="x",'3 - Projects'!$J88)</f>
        <v>0</v>
      </c>
      <c r="Z240" s="85">
        <f>IF(Z66="x",'3 - Projects'!$J84,0)+IF(Z67="x",'3 - Projects'!$J85)+IF(Z68="x",'3 - Projects'!$J86)+IF(Z69="x",'3 - Projects'!$J87)+IF(Z70="x",'3 - Projects'!$J88)</f>
        <v>0</v>
      </c>
      <c r="AA240" s="85">
        <f>IF(AA66="x",'3 - Projects'!$J84,0)+IF(AA67="x",'3 - Projects'!$J85)+IF(AA68="x",'3 - Projects'!$J86)+IF(AA69="x",'3 - Projects'!$J87)+IF(AA70="x",'3 - Projects'!$J88)</f>
        <v>0</v>
      </c>
      <c r="AB240" s="85">
        <f>IF(AB66="x",'3 - Projects'!$J84,0)+IF(AB67="x",'3 - Projects'!$J85)+IF(AB68="x",'3 - Projects'!$J86)+IF(AB69="x",'3 - Projects'!$J87)+IF(AB70="x",'3 - Projects'!$J88)</f>
        <v>0</v>
      </c>
      <c r="AC240" s="85">
        <f>IF(AC66="x",'3 - Projects'!$J84,0)+IF(AC67="x",'3 - Projects'!$J85)+IF(AC68="x",'3 - Projects'!$J86)+IF(AC69="x",'3 - Projects'!$J87)+IF(AC70="x",'3 - Projects'!$J88)</f>
        <v>0</v>
      </c>
      <c r="AD240" s="85">
        <f>IF(AD66="x",'3 - Projects'!$J84,0)+IF(AD67="x",'3 - Projects'!$J85)+IF(AD68="x",'3 - Projects'!$J86)+IF(AD69="x",'3 - Projects'!$J87)+IF(AD70="x",'3 - Projects'!$J88)</f>
        <v>0</v>
      </c>
      <c r="AE240" s="85">
        <f>IF(AE66="x",'3 - Projects'!$J84,0)+IF(AE67="x",'3 - Projects'!$J85)+IF(AE68="x",'3 - Projects'!$J86)+IF(AE69="x",'3 - Projects'!$J87)+IF(AE70="x",'3 - Projects'!$J88)</f>
        <v>0</v>
      </c>
      <c r="AF240" s="85">
        <f>IF(AF66="x",'3 - Projects'!$J84,0)+IF(AF67="x",'3 - Projects'!$J85)+IF(AF68="x",'3 - Projects'!$J86)+IF(AF69="x",'3 - Projects'!$J87)+IF(AF70="x",'3 - Projects'!$J88)</f>
        <v>0</v>
      </c>
      <c r="AG240" s="85">
        <f>IF(AG66="x",'3 - Projects'!$J84,0)+IF(AG67="x",'3 - Projects'!$J85)+IF(AG68="x",'3 - Projects'!$J86)+IF(AG69="x",'3 - Projects'!$J87)+IF(AG70="x",'3 - Projects'!$J88)</f>
        <v>0</v>
      </c>
      <c r="AH240" s="85">
        <f>IF(AH66="x",'3 - Projects'!$J84,0)+IF(AH67="x",'3 - Projects'!$J85)+IF(AH68="x",'3 - Projects'!$J86)+IF(AH69="x",'3 - Projects'!$J87)+IF(AH70="x",'3 - Projects'!$J88)</f>
        <v>0</v>
      </c>
      <c r="AI240" s="85">
        <f>IF(AI66="x",'3 - Projects'!$J84,0)+IF(AI67="x",'3 - Projects'!$J85)+IF(AI68="x",'3 - Projects'!$J86)+IF(AI69="x",'3 - Projects'!$J87)+IF(AI70="x",'3 - Projects'!$J88)</f>
        <v>0</v>
      </c>
      <c r="AJ240" s="85">
        <f>IF(AJ66="x",'3 - Projects'!$J84,0)+IF(AJ67="x",'3 - Projects'!$J85)+IF(AJ68="x",'3 - Projects'!$J86)+IF(AJ69="x",'3 - Projects'!$J87)+IF(AJ70="x",'3 - Projects'!$J88)</f>
        <v>0</v>
      </c>
      <c r="AK240" s="85">
        <f>IF(AK66="x",'3 - Projects'!$J84,0)+IF(AK67="x",'3 - Projects'!$J85)+IF(AK68="x",'3 - Projects'!$J86)+IF(AK69="x",'3 - Projects'!$J87)+IF(AK70="x",'3 - Projects'!$J88)</f>
        <v>0</v>
      </c>
      <c r="AL240" s="85">
        <f>IF(AL66="x",'3 - Projects'!$J84,0)+IF(AL67="x",'3 - Projects'!$J85)+IF(AL68="x",'3 - Projects'!$J86)+IF(AL69="x",'3 - Projects'!$J87)+IF(AL70="x",'3 - Projects'!$J88)</f>
        <v>0</v>
      </c>
      <c r="AM240" s="85">
        <f>IF(AM66="x",'3 - Projects'!$J84,0)+IF(AM67="x",'3 - Projects'!$J85)+IF(AM68="x",'3 - Projects'!$J86)+IF(AM69="x",'3 - Projects'!$J87)+IF(AM70="x",'3 - Projects'!$J88)</f>
        <v>0</v>
      </c>
      <c r="AN240" s="85">
        <f>IF(AN66="x",'3 - Projects'!$J84,0)+IF(AN67="x",'3 - Projects'!$J85)+IF(AN68="x",'3 - Projects'!$J86)+IF(AN69="x",'3 - Projects'!$J87)+IF(AN70="x",'3 - Projects'!$J88)</f>
        <v>0</v>
      </c>
      <c r="AO240" s="85">
        <f>IF(AO66="x",'3 - Projects'!$J84,0)+IF(AO67="x",'3 - Projects'!$J85)+IF(AO68="x",'3 - Projects'!$J86)+IF(AO69="x",'3 - Projects'!$J87)+IF(AO70="x",'3 - Projects'!$J88)</f>
        <v>0</v>
      </c>
      <c r="AP240" s="85">
        <f>IF(AP66="x",'3 - Projects'!$J84,0)+IF(AP67="x",'3 - Projects'!$J85)+IF(AP68="x",'3 - Projects'!$J86)+IF(AP69="x",'3 - Projects'!$J87)+IF(AP70="x",'3 - Projects'!$J88)</f>
        <v>0</v>
      </c>
      <c r="AQ240" s="85">
        <f>IF(AQ66="x",'3 - Projects'!$J84,0)+IF(AQ67="x",'3 - Projects'!$J85)+IF(AQ68="x",'3 - Projects'!$J86)+IF(AQ69="x",'3 - Projects'!$J87)+IF(AQ70="x",'3 - Projects'!$J88)</f>
        <v>0</v>
      </c>
      <c r="AR240" s="85">
        <f>IF(AR66="x",'3 - Projects'!$J84,0)+IF(AR67="x",'3 - Projects'!$J85)+IF(AR68="x",'3 - Projects'!$J86)+IF(AR69="x",'3 - Projects'!$J87)+IF(AR70="x",'3 - Projects'!$J88)</f>
        <v>0</v>
      </c>
      <c r="AS240" s="85">
        <f>IF(AS66="x",'3 - Projects'!$J84,0)+IF(AS67="x",'3 - Projects'!$J85)+IF(AS68="x",'3 - Projects'!$J86)+IF(AS69="x",'3 - Projects'!$J87)+IF(AS70="x",'3 - Projects'!$J88)</f>
        <v>0</v>
      </c>
      <c r="AT240" s="85">
        <f>IF(AT66="x",'3 - Projects'!$J84,0)+IF(AT67="x",'3 - Projects'!$J85)+IF(AT68="x",'3 - Projects'!$J86)+IF(AT69="x",'3 - Projects'!$J87)+IF(AT70="x",'3 - Projects'!$J88)</f>
        <v>0</v>
      </c>
      <c r="AU240" s="85">
        <f>IF(AU66="x",'3 - Projects'!$J84,0)+IF(AU67="x",'3 - Projects'!$J85)+IF(AU68="x",'3 - Projects'!$J86)+IF(AU69="x",'3 - Projects'!$J87)+IF(AU70="x",'3 - Projects'!$J88)</f>
        <v>0</v>
      </c>
      <c r="AV240" s="85">
        <f>IF(AV66="x",'3 - Projects'!$J84,0)+IF(AV67="x",'3 - Projects'!$J85)+IF(AV68="x",'3 - Projects'!$J86)+IF(AV69="x",'3 - Projects'!$J87)+IF(AV70="x",'3 - Projects'!$J88)</f>
        <v>0</v>
      </c>
      <c r="AW240" s="85">
        <f>IF(AW66="x",'3 - Projects'!$J84,0)+IF(AW67="x",'3 - Projects'!$J85)+IF(AW68="x",'3 - Projects'!$J86)+IF(AW69="x",'3 - Projects'!$J87)+IF(AW70="x",'3 - Projects'!$J88)</f>
        <v>0</v>
      </c>
      <c r="AX240" s="85">
        <f>IF(AX66="x",'3 - Projects'!$J84,0)+IF(AX67="x",'3 - Projects'!$J85)+IF(AX68="x",'3 - Projects'!$J86)+IF(AX69="x",'3 - Projects'!$J87)+IF(AX70="x",'3 - Projects'!$J88)</f>
        <v>0</v>
      </c>
      <c r="AY240" s="85">
        <f>IF(AY66="x",'3 - Projects'!$J84,0)+IF(AY67="x",'3 - Projects'!$J85)+IF(AY68="x",'3 - Projects'!$J86)+IF(AY69="x",'3 - Projects'!$J87)+IF(AY70="x",'3 - Projects'!$J88)</f>
        <v>0</v>
      </c>
      <c r="AZ240" s="85">
        <f>IF(AZ66="x",'3 - Projects'!$J84,0)+IF(AZ67="x",'3 - Projects'!$J85)+IF(AZ68="x",'3 - Projects'!$J86)+IF(AZ69="x",'3 - Projects'!$J87)+IF(AZ70="x",'3 - Projects'!$J88)</f>
        <v>0</v>
      </c>
      <c r="BA240" s="85">
        <f>IF(BA66="x",'3 - Projects'!$J84,0)+IF(BA67="x",'3 - Projects'!$J85)+IF(BA68="x",'3 - Projects'!$J86)+IF(BA69="x",'3 - Projects'!$J87)+IF(BA70="x",'3 - Projects'!$J88)</f>
        <v>0</v>
      </c>
      <c r="BB240" s="85">
        <f>IF(BB66="x",'3 - Projects'!$J84,0)+IF(BB67="x",'3 - Projects'!$J85)+IF(BB68="x",'3 - Projects'!$J86)+IF(BB69="x",'3 - Projects'!$J87)+IF(BB70="x",'3 - Projects'!$J88)</f>
        <v>0</v>
      </c>
      <c r="BC240" s="85">
        <f>IF(BC66="x",'3 - Projects'!$J84,0)+IF(BC67="x",'3 - Projects'!$J85)+IF(BC68="x",'3 - Projects'!$J86)+IF(BC69="x",'3 - Projects'!$J87)+IF(BC70="x",'3 - Projects'!$J88)</f>
        <v>0</v>
      </c>
      <c r="BD240" s="85">
        <f>IF(BD66="x",'3 - Projects'!$J84,0)+IF(BD67="x",'3 - Projects'!$J85)+IF(BD68="x",'3 - Projects'!$J86)+IF(BD69="x",'3 - Projects'!$J87)+IF(BD70="x",'3 - Projects'!$J88)</f>
        <v>0</v>
      </c>
      <c r="BE240" s="85">
        <f>IF(BE66="x",'3 - Projects'!$J84,0)+IF(BE67="x",'3 - Projects'!$J85)+IF(BE68="x",'3 - Projects'!$J86)+IF(BE69="x",'3 - Projects'!$J87)+IF(BE70="x",'3 - Projects'!$J88)</f>
        <v>0</v>
      </c>
      <c r="BF240" s="85">
        <f>IF(BF66="x",'3 - Projects'!$J84,0)+IF(BF67="x",'3 - Projects'!$J85)+IF(BF68="x",'3 - Projects'!$J86)+IF(BF69="x",'3 - Projects'!$J87)+IF(BF70="x",'3 - Projects'!$J88)</f>
        <v>0</v>
      </c>
      <c r="BG240" s="85">
        <f>IF(BG66="x",'3 - Projects'!$J84,0)+IF(BG67="x",'3 - Projects'!$J85)+IF(BG68="x",'3 - Projects'!$J86)+IF(BG69="x",'3 - Projects'!$J87)+IF(BG70="x",'3 - Projects'!$J88)</f>
        <v>0</v>
      </c>
      <c r="BH240" s="86">
        <f>IF(BH66="x",'3 - Projects'!$J84,0)+IF(BH67="x",'3 - Projects'!$J85)+IF(BH68="x",'3 - Projects'!$J86)+IF(BH69="x",'3 - Projects'!$J87)+IF(BH70="x",'3 - Projects'!$J88)</f>
        <v>0</v>
      </c>
    </row>
    <row r="241" spans="1:60">
      <c r="A241" s="84"/>
      <c r="B241" s="85" t="str">
        <f>IF(Resource5_Name&lt;&gt;"",Resource5_Name&amp;"(s)","")</f>
        <v/>
      </c>
      <c r="C241" s="85"/>
      <c r="D241" s="85"/>
      <c r="E241" s="85"/>
      <c r="F241" s="85"/>
      <c r="G241" s="85"/>
      <c r="H241" s="85"/>
      <c r="I241" s="84">
        <f>IF(I66="x",'3 - Projects'!$K84,0)+IF(I67="x",'3 - Projects'!$K85)+IF(I68="x",'3 - Projects'!$K86)+IF(I69="x",'3 - Projects'!$K87)+IF(I70="x",'3 - Projects'!$K88)</f>
        <v>0</v>
      </c>
      <c r="J241" s="85">
        <f>IF(J66="x",'3 - Projects'!$K84,0)+IF(J67="x",'3 - Projects'!$K85)+IF(J68="x",'3 - Projects'!$K86)+IF(J69="x",'3 - Projects'!$K87)+IF(J70="x",'3 - Projects'!$K88)</f>
        <v>0</v>
      </c>
      <c r="K241" s="85">
        <f>IF(K66="x",'3 - Projects'!$K84,0)+IF(K67="x",'3 - Projects'!$K85)+IF(K68="x",'3 - Projects'!$K86)+IF(K69="x",'3 - Projects'!$K87)+IF(K70="x",'3 - Projects'!$K88)</f>
        <v>0</v>
      </c>
      <c r="L241" s="85">
        <f>IF(L66="x",'3 - Projects'!$K84,0)+IF(L67="x",'3 - Projects'!$K85)+IF(L68="x",'3 - Projects'!$K86)+IF(L69="x",'3 - Projects'!$K87)+IF(L70="x",'3 - Projects'!$K88)</f>
        <v>0</v>
      </c>
      <c r="M241" s="85">
        <f>IF(M66="x",'3 - Projects'!$K84,0)+IF(M67="x",'3 - Projects'!$K85)+IF(M68="x",'3 - Projects'!$K86)+IF(M69="x",'3 - Projects'!$K87)+IF(M70="x",'3 - Projects'!$K88)</f>
        <v>0</v>
      </c>
      <c r="N241" s="85">
        <f>IF(N66="x",'3 - Projects'!$K84,0)+IF(N67="x",'3 - Projects'!$K85)+IF(N68="x",'3 - Projects'!$K86)+IF(N69="x",'3 - Projects'!$K87)+IF(N70="x",'3 - Projects'!$K88)</f>
        <v>0</v>
      </c>
      <c r="O241" s="85">
        <f>IF(O66="x",'3 - Projects'!$K84,0)+IF(O67="x",'3 - Projects'!$K85)+IF(O68="x",'3 - Projects'!$K86)+IF(O69="x",'3 - Projects'!$K87)+IF(O70="x",'3 - Projects'!$K88)</f>
        <v>0</v>
      </c>
      <c r="P241" s="85">
        <f>IF(P66="x",'3 - Projects'!$K84,0)+IF(P67="x",'3 - Projects'!$K85)+IF(P68="x",'3 - Projects'!$K86)+IF(P69="x",'3 - Projects'!$K87)+IF(P70="x",'3 - Projects'!$K88)</f>
        <v>0</v>
      </c>
      <c r="Q241" s="85">
        <f>IF(Q66="x",'3 - Projects'!$K84,0)+IF(Q67="x",'3 - Projects'!$K85)+IF(Q68="x",'3 - Projects'!$K86)+IF(Q69="x",'3 - Projects'!$K87)+IF(Q70="x",'3 - Projects'!$K88)</f>
        <v>0</v>
      </c>
      <c r="R241" s="85">
        <f>IF(R66="x",'3 - Projects'!$K84,0)+IF(R67="x",'3 - Projects'!$K85)+IF(R68="x",'3 - Projects'!$K86)+IF(R69="x",'3 - Projects'!$K87)+IF(R70="x",'3 - Projects'!$K88)</f>
        <v>0</v>
      </c>
      <c r="S241" s="85">
        <f>IF(S66="x",'3 - Projects'!$K84,0)+IF(S67="x",'3 - Projects'!$K85)+IF(S68="x",'3 - Projects'!$K86)+IF(S69="x",'3 - Projects'!$K87)+IF(S70="x",'3 - Projects'!$K88)</f>
        <v>0</v>
      </c>
      <c r="T241" s="85">
        <f>IF(T66="x",'3 - Projects'!$K84,0)+IF(T67="x",'3 - Projects'!$K85)+IF(T68="x",'3 - Projects'!$K86)+IF(T69="x",'3 - Projects'!$K87)+IF(T70="x",'3 - Projects'!$K88)</f>
        <v>0</v>
      </c>
      <c r="U241" s="85">
        <f>IF(U66="x",'3 - Projects'!$K84,0)+IF(U67="x",'3 - Projects'!$K85)+IF(U68="x",'3 - Projects'!$K86)+IF(U69="x",'3 - Projects'!$K87)+IF(U70="x",'3 - Projects'!$K88)</f>
        <v>0</v>
      </c>
      <c r="V241" s="85">
        <f>IF(V66="x",'3 - Projects'!$K84,0)+IF(V67="x",'3 - Projects'!$K85)+IF(V68="x",'3 - Projects'!$K86)+IF(V69="x",'3 - Projects'!$K87)+IF(V70="x",'3 - Projects'!$K88)</f>
        <v>0</v>
      </c>
      <c r="W241" s="85">
        <f>IF(W66="x",'3 - Projects'!$K84,0)+IF(W67="x",'3 - Projects'!$K85)+IF(W68="x",'3 - Projects'!$K86)+IF(W69="x",'3 - Projects'!$K87)+IF(W70="x",'3 - Projects'!$K88)</f>
        <v>0</v>
      </c>
      <c r="X241" s="85">
        <f>IF(X66="x",'3 - Projects'!$K84,0)+IF(X67="x",'3 - Projects'!$K85)+IF(X68="x",'3 - Projects'!$K86)+IF(X69="x",'3 - Projects'!$K87)+IF(X70="x",'3 - Projects'!$K88)</f>
        <v>0</v>
      </c>
      <c r="Y241" s="85">
        <f>IF(Y66="x",'3 - Projects'!$K84,0)+IF(Y67="x",'3 - Projects'!$K85)+IF(Y68="x",'3 - Projects'!$K86)+IF(Y69="x",'3 - Projects'!$K87)+IF(Y70="x",'3 - Projects'!$K88)</f>
        <v>0</v>
      </c>
      <c r="Z241" s="85">
        <f>IF(Z66="x",'3 - Projects'!$K84,0)+IF(Z67="x",'3 - Projects'!$K85)+IF(Z68="x",'3 - Projects'!$K86)+IF(Z69="x",'3 - Projects'!$K87)+IF(Z70="x",'3 - Projects'!$K88)</f>
        <v>0</v>
      </c>
      <c r="AA241" s="85">
        <f>IF(AA66="x",'3 - Projects'!$K84,0)+IF(AA67="x",'3 - Projects'!$K85)+IF(AA68="x",'3 - Projects'!$K86)+IF(AA69="x",'3 - Projects'!$K87)+IF(AA70="x",'3 - Projects'!$K88)</f>
        <v>0</v>
      </c>
      <c r="AB241" s="85">
        <f>IF(AB66="x",'3 - Projects'!$K84,0)+IF(AB67="x",'3 - Projects'!$K85)+IF(AB68="x",'3 - Projects'!$K86)+IF(AB69="x",'3 - Projects'!$K87)+IF(AB70="x",'3 - Projects'!$K88)</f>
        <v>0</v>
      </c>
      <c r="AC241" s="85">
        <f>IF(AC66="x",'3 - Projects'!$K84,0)+IF(AC67="x",'3 - Projects'!$K85)+IF(AC68="x",'3 - Projects'!$K86)+IF(AC69="x",'3 - Projects'!$K87)+IF(AC70="x",'3 - Projects'!$K88)</f>
        <v>0</v>
      </c>
      <c r="AD241" s="85">
        <f>IF(AD66="x",'3 - Projects'!$K84,0)+IF(AD67="x",'3 - Projects'!$K85)+IF(AD68="x",'3 - Projects'!$K86)+IF(AD69="x",'3 - Projects'!$K87)+IF(AD70="x",'3 - Projects'!$K88)</f>
        <v>0</v>
      </c>
      <c r="AE241" s="85">
        <f>IF(AE66="x",'3 - Projects'!$K84,0)+IF(AE67="x",'3 - Projects'!$K85)+IF(AE68="x",'3 - Projects'!$K86)+IF(AE69="x",'3 - Projects'!$K87)+IF(AE70="x",'3 - Projects'!$K88)</f>
        <v>0</v>
      </c>
      <c r="AF241" s="85">
        <f>IF(AF66="x",'3 - Projects'!$K84,0)+IF(AF67="x",'3 - Projects'!$K85)+IF(AF68="x",'3 - Projects'!$K86)+IF(AF69="x",'3 - Projects'!$K87)+IF(AF70="x",'3 - Projects'!$K88)</f>
        <v>0</v>
      </c>
      <c r="AG241" s="85">
        <f>IF(AG66="x",'3 - Projects'!$K84,0)+IF(AG67="x",'3 - Projects'!$K85)+IF(AG68="x",'3 - Projects'!$K86)+IF(AG69="x",'3 - Projects'!$K87)+IF(AG70="x",'3 - Projects'!$K88)</f>
        <v>0</v>
      </c>
      <c r="AH241" s="85">
        <f>IF(AH66="x",'3 - Projects'!$K84,0)+IF(AH67="x",'3 - Projects'!$K85)+IF(AH68="x",'3 - Projects'!$K86)+IF(AH69="x",'3 - Projects'!$K87)+IF(AH70="x",'3 - Projects'!$K88)</f>
        <v>0</v>
      </c>
      <c r="AI241" s="85">
        <f>IF(AI66="x",'3 - Projects'!$K84,0)+IF(AI67="x",'3 - Projects'!$K85)+IF(AI68="x",'3 - Projects'!$K86)+IF(AI69="x",'3 - Projects'!$K87)+IF(AI70="x",'3 - Projects'!$K88)</f>
        <v>0</v>
      </c>
      <c r="AJ241" s="85">
        <f>IF(AJ66="x",'3 - Projects'!$K84,0)+IF(AJ67="x",'3 - Projects'!$K85)+IF(AJ68="x",'3 - Projects'!$K86)+IF(AJ69="x",'3 - Projects'!$K87)+IF(AJ70="x",'3 - Projects'!$K88)</f>
        <v>0</v>
      </c>
      <c r="AK241" s="85">
        <f>IF(AK66="x",'3 - Projects'!$K84,0)+IF(AK67="x",'3 - Projects'!$K85)+IF(AK68="x",'3 - Projects'!$K86)+IF(AK69="x",'3 - Projects'!$K87)+IF(AK70="x",'3 - Projects'!$K88)</f>
        <v>0</v>
      </c>
      <c r="AL241" s="85">
        <f>IF(AL66="x",'3 - Projects'!$K84,0)+IF(AL67="x",'3 - Projects'!$K85)+IF(AL68="x",'3 - Projects'!$K86)+IF(AL69="x",'3 - Projects'!$K87)+IF(AL70="x",'3 - Projects'!$K88)</f>
        <v>0</v>
      </c>
      <c r="AM241" s="85">
        <f>IF(AM66="x",'3 - Projects'!$K84,0)+IF(AM67="x",'3 - Projects'!$K85)+IF(AM68="x",'3 - Projects'!$K86)+IF(AM69="x",'3 - Projects'!$K87)+IF(AM70="x",'3 - Projects'!$K88)</f>
        <v>0</v>
      </c>
      <c r="AN241" s="85">
        <f>IF(AN66="x",'3 - Projects'!$K84,0)+IF(AN67="x",'3 - Projects'!$K85)+IF(AN68="x",'3 - Projects'!$K86)+IF(AN69="x",'3 - Projects'!$K87)+IF(AN70="x",'3 - Projects'!$K88)</f>
        <v>0</v>
      </c>
      <c r="AO241" s="85">
        <f>IF(AO66="x",'3 - Projects'!$K84,0)+IF(AO67="x",'3 - Projects'!$K85)+IF(AO68="x",'3 - Projects'!$K86)+IF(AO69="x",'3 - Projects'!$K87)+IF(AO70="x",'3 - Projects'!$K88)</f>
        <v>0</v>
      </c>
      <c r="AP241" s="85">
        <f>IF(AP66="x",'3 - Projects'!$K84,0)+IF(AP67="x",'3 - Projects'!$K85)+IF(AP68="x",'3 - Projects'!$K86)+IF(AP69="x",'3 - Projects'!$K87)+IF(AP70="x",'3 - Projects'!$K88)</f>
        <v>0</v>
      </c>
      <c r="AQ241" s="85">
        <f>IF(AQ66="x",'3 - Projects'!$K84,0)+IF(AQ67="x",'3 - Projects'!$K85)+IF(AQ68="x",'3 - Projects'!$K86)+IF(AQ69="x",'3 - Projects'!$K87)+IF(AQ70="x",'3 - Projects'!$K88)</f>
        <v>0</v>
      </c>
      <c r="AR241" s="85">
        <f>IF(AR66="x",'3 - Projects'!$K84,0)+IF(AR67="x",'3 - Projects'!$K85)+IF(AR68="x",'3 - Projects'!$K86)+IF(AR69="x",'3 - Projects'!$K87)+IF(AR70="x",'3 - Projects'!$K88)</f>
        <v>0</v>
      </c>
      <c r="AS241" s="85">
        <f>IF(AS66="x",'3 - Projects'!$K84,0)+IF(AS67="x",'3 - Projects'!$K85)+IF(AS68="x",'3 - Projects'!$K86)+IF(AS69="x",'3 - Projects'!$K87)+IF(AS70="x",'3 - Projects'!$K88)</f>
        <v>0</v>
      </c>
      <c r="AT241" s="85">
        <f>IF(AT66="x",'3 - Projects'!$K84,0)+IF(AT67="x",'3 - Projects'!$K85)+IF(AT68="x",'3 - Projects'!$K86)+IF(AT69="x",'3 - Projects'!$K87)+IF(AT70="x",'3 - Projects'!$K88)</f>
        <v>0</v>
      </c>
      <c r="AU241" s="85">
        <f>IF(AU66="x",'3 - Projects'!$K84,0)+IF(AU67="x",'3 - Projects'!$K85)+IF(AU68="x",'3 - Projects'!$K86)+IF(AU69="x",'3 - Projects'!$K87)+IF(AU70="x",'3 - Projects'!$K88)</f>
        <v>0</v>
      </c>
      <c r="AV241" s="85">
        <f>IF(AV66="x",'3 - Projects'!$K84,0)+IF(AV67="x",'3 - Projects'!$K85)+IF(AV68="x",'3 - Projects'!$K86)+IF(AV69="x",'3 - Projects'!$K87)+IF(AV70="x",'3 - Projects'!$K88)</f>
        <v>0</v>
      </c>
      <c r="AW241" s="85">
        <f>IF(AW66="x",'3 - Projects'!$K84,0)+IF(AW67="x",'3 - Projects'!$K85)+IF(AW68="x",'3 - Projects'!$K86)+IF(AW69="x",'3 - Projects'!$K87)+IF(AW70="x",'3 - Projects'!$K88)</f>
        <v>0</v>
      </c>
      <c r="AX241" s="85">
        <f>IF(AX66="x",'3 - Projects'!$K84,0)+IF(AX67="x",'3 - Projects'!$K85)+IF(AX68="x",'3 - Projects'!$K86)+IF(AX69="x",'3 - Projects'!$K87)+IF(AX70="x",'3 - Projects'!$K88)</f>
        <v>0</v>
      </c>
      <c r="AY241" s="85">
        <f>IF(AY66="x",'3 - Projects'!$K84,0)+IF(AY67="x",'3 - Projects'!$K85)+IF(AY68="x",'3 - Projects'!$K86)+IF(AY69="x",'3 - Projects'!$K87)+IF(AY70="x",'3 - Projects'!$K88)</f>
        <v>0</v>
      </c>
      <c r="AZ241" s="85">
        <f>IF(AZ66="x",'3 - Projects'!$K84,0)+IF(AZ67="x",'3 - Projects'!$K85)+IF(AZ68="x",'3 - Projects'!$K86)+IF(AZ69="x",'3 - Projects'!$K87)+IF(AZ70="x",'3 - Projects'!$K88)</f>
        <v>0</v>
      </c>
      <c r="BA241" s="85">
        <f>IF(BA66="x",'3 - Projects'!$K84,0)+IF(BA67="x",'3 - Projects'!$K85)+IF(BA68="x",'3 - Projects'!$K86)+IF(BA69="x",'3 - Projects'!$K87)+IF(BA70="x",'3 - Projects'!$K88)</f>
        <v>0</v>
      </c>
      <c r="BB241" s="85">
        <f>IF(BB66="x",'3 - Projects'!$K84,0)+IF(BB67="x",'3 - Projects'!$K85)+IF(BB68="x",'3 - Projects'!$K86)+IF(BB69="x",'3 - Projects'!$K87)+IF(BB70="x",'3 - Projects'!$K88)</f>
        <v>0</v>
      </c>
      <c r="BC241" s="85">
        <f>IF(BC66="x",'3 - Projects'!$K84,0)+IF(BC67="x",'3 - Projects'!$K85)+IF(BC68="x",'3 - Projects'!$K86)+IF(BC69="x",'3 - Projects'!$K87)+IF(BC70="x",'3 - Projects'!$K88)</f>
        <v>0</v>
      </c>
      <c r="BD241" s="85">
        <f>IF(BD66="x",'3 - Projects'!$K84,0)+IF(BD67="x",'3 - Projects'!$K85)+IF(BD68="x",'3 - Projects'!$K86)+IF(BD69="x",'3 - Projects'!$K87)+IF(BD70="x",'3 - Projects'!$K88)</f>
        <v>0</v>
      </c>
      <c r="BE241" s="85">
        <f>IF(BE66="x",'3 - Projects'!$K84,0)+IF(BE67="x",'3 - Projects'!$K85)+IF(BE68="x",'3 - Projects'!$K86)+IF(BE69="x",'3 - Projects'!$K87)+IF(BE70="x",'3 - Projects'!$K88)</f>
        <v>0</v>
      </c>
      <c r="BF241" s="85">
        <f>IF(BF66="x",'3 - Projects'!$K84,0)+IF(BF67="x",'3 - Projects'!$K85)+IF(BF68="x",'3 - Projects'!$K86)+IF(BF69="x",'3 - Projects'!$K87)+IF(BF70="x",'3 - Projects'!$K88)</f>
        <v>0</v>
      </c>
      <c r="BG241" s="85">
        <f>IF(BG66="x",'3 - Projects'!$K84,0)+IF(BG67="x",'3 - Projects'!$K85)+IF(BG68="x",'3 - Projects'!$K86)+IF(BG69="x",'3 - Projects'!$K87)+IF(BG70="x",'3 - Projects'!$K88)</f>
        <v>0</v>
      </c>
      <c r="BH241" s="86">
        <f>IF(BH66="x",'3 - Projects'!$K84,0)+IF(BH67="x",'3 - Projects'!$K85)+IF(BH68="x",'3 - Projects'!$K86)+IF(BH69="x",'3 - Projects'!$K87)+IF(BH70="x",'3 - Projects'!$K88)</f>
        <v>0</v>
      </c>
    </row>
    <row r="242" spans="1:60">
      <c r="A242" s="84"/>
      <c r="B242" s="85" t="str">
        <f>IF(Resource6_Name&lt;&gt;"",Resource6_Name&amp;"(s)","")</f>
        <v/>
      </c>
      <c r="C242" s="85"/>
      <c r="D242" s="85"/>
      <c r="E242" s="85"/>
      <c r="F242" s="85"/>
      <c r="G242" s="85"/>
      <c r="H242" s="85"/>
      <c r="I242" s="84">
        <f>IF(I66="x",'3 - Projects'!$L84,0)+IF(I67="x",'3 - Projects'!$L85)+IF(I68="x",'3 - Projects'!$L86)+IF(I69="x",'3 - Projects'!$L87)+IF(I70="x",'3 - Projects'!$L88)</f>
        <v>0</v>
      </c>
      <c r="J242" s="85">
        <f>IF(J66="x",'3 - Projects'!$L84,0)+IF(J67="x",'3 - Projects'!$L85)+IF(J68="x",'3 - Projects'!$L86)+IF(J69="x",'3 - Projects'!$L87)+IF(J70="x",'3 - Projects'!$L88)</f>
        <v>0</v>
      </c>
      <c r="K242" s="85">
        <f>IF(K66="x",'3 - Projects'!$L84,0)+IF(K67="x",'3 - Projects'!$L85)+IF(K68="x",'3 - Projects'!$L86)+IF(K69="x",'3 - Projects'!$L87)+IF(K70="x",'3 - Projects'!$L88)</f>
        <v>0</v>
      </c>
      <c r="L242" s="85">
        <f>IF(L66="x",'3 - Projects'!$L84,0)+IF(L67="x",'3 - Projects'!$L85)+IF(L68="x",'3 - Projects'!$L86)+IF(L69="x",'3 - Projects'!$L87)+IF(L70="x",'3 - Projects'!$L88)</f>
        <v>0</v>
      </c>
      <c r="M242" s="85">
        <f>IF(M66="x",'3 - Projects'!$L84,0)+IF(M67="x",'3 - Projects'!$L85)+IF(M68="x",'3 - Projects'!$L86)+IF(M69="x",'3 - Projects'!$L87)+IF(M70="x",'3 - Projects'!$L88)</f>
        <v>0</v>
      </c>
      <c r="N242" s="85">
        <f>IF(N66="x",'3 - Projects'!$L84,0)+IF(N67="x",'3 - Projects'!$L85)+IF(N68="x",'3 - Projects'!$L86)+IF(N69="x",'3 - Projects'!$L87)+IF(N70="x",'3 - Projects'!$L88)</f>
        <v>0</v>
      </c>
      <c r="O242" s="85">
        <f>IF(O66="x",'3 - Projects'!$L84,0)+IF(O67="x",'3 - Projects'!$L85)+IF(O68="x",'3 - Projects'!$L86)+IF(O69="x",'3 - Projects'!$L87)+IF(O70="x",'3 - Projects'!$L88)</f>
        <v>0</v>
      </c>
      <c r="P242" s="85">
        <f>IF(P66="x",'3 - Projects'!$L84,0)+IF(P67="x",'3 - Projects'!$L85)+IF(P68="x",'3 - Projects'!$L86)+IF(P69="x",'3 - Projects'!$L87)+IF(P70="x",'3 - Projects'!$L88)</f>
        <v>0</v>
      </c>
      <c r="Q242" s="85">
        <f>IF(Q66="x",'3 - Projects'!$L84,0)+IF(Q67="x",'3 - Projects'!$L85)+IF(Q68="x",'3 - Projects'!$L86)+IF(Q69="x",'3 - Projects'!$L87)+IF(Q70="x",'3 - Projects'!$L88)</f>
        <v>0</v>
      </c>
      <c r="R242" s="85">
        <f>IF(R66="x",'3 - Projects'!$L84,0)+IF(R67="x",'3 - Projects'!$L85)+IF(R68="x",'3 - Projects'!$L86)+IF(R69="x",'3 - Projects'!$L87)+IF(R70="x",'3 - Projects'!$L88)</f>
        <v>0</v>
      </c>
      <c r="S242" s="85">
        <f>IF(S66="x",'3 - Projects'!$L84,0)+IF(S67="x",'3 - Projects'!$L85)+IF(S68="x",'3 - Projects'!$L86)+IF(S69="x",'3 - Projects'!$L87)+IF(S70="x",'3 - Projects'!$L88)</f>
        <v>0</v>
      </c>
      <c r="T242" s="85">
        <f>IF(T66="x",'3 - Projects'!$L84,0)+IF(T67="x",'3 - Projects'!$L85)+IF(T68="x",'3 - Projects'!$L86)+IF(T69="x",'3 - Projects'!$L87)+IF(T70="x",'3 - Projects'!$L88)</f>
        <v>0</v>
      </c>
      <c r="U242" s="85">
        <f>IF(U66="x",'3 - Projects'!$L84,0)+IF(U67="x",'3 - Projects'!$L85)+IF(U68="x",'3 - Projects'!$L86)+IF(U69="x",'3 - Projects'!$L87)+IF(U70="x",'3 - Projects'!$L88)</f>
        <v>0</v>
      </c>
      <c r="V242" s="85">
        <f>IF(V66="x",'3 - Projects'!$L84,0)+IF(V67="x",'3 - Projects'!$L85)+IF(V68="x",'3 - Projects'!$L86)+IF(V69="x",'3 - Projects'!$L87)+IF(V70="x",'3 - Projects'!$L88)</f>
        <v>0</v>
      </c>
      <c r="W242" s="85">
        <f>IF(W66="x",'3 - Projects'!$L84,0)+IF(W67="x",'3 - Projects'!$L85)+IF(W68="x",'3 - Projects'!$L86)+IF(W69="x",'3 - Projects'!$L87)+IF(W70="x",'3 - Projects'!$L88)</f>
        <v>0</v>
      </c>
      <c r="X242" s="85">
        <f>IF(X66="x",'3 - Projects'!$L84,0)+IF(X67="x",'3 - Projects'!$L85)+IF(X68="x",'3 - Projects'!$L86)+IF(X69="x",'3 - Projects'!$L87)+IF(X70="x",'3 - Projects'!$L88)</f>
        <v>0</v>
      </c>
      <c r="Y242" s="85">
        <f>IF(Y66="x",'3 - Projects'!$L84,0)+IF(Y67="x",'3 - Projects'!$L85)+IF(Y68="x",'3 - Projects'!$L86)+IF(Y69="x",'3 - Projects'!$L87)+IF(Y70="x",'3 - Projects'!$L88)</f>
        <v>0</v>
      </c>
      <c r="Z242" s="85">
        <f>IF(Z66="x",'3 - Projects'!$L84,0)+IF(Z67="x",'3 - Projects'!$L85)+IF(Z68="x",'3 - Projects'!$L86)+IF(Z69="x",'3 - Projects'!$L87)+IF(Z70="x",'3 - Projects'!$L88)</f>
        <v>0</v>
      </c>
      <c r="AA242" s="85">
        <f>IF(AA66="x",'3 - Projects'!$L84,0)+IF(AA67="x",'3 - Projects'!$L85)+IF(AA68="x",'3 - Projects'!$L86)+IF(AA69="x",'3 - Projects'!$L87)+IF(AA70="x",'3 - Projects'!$L88)</f>
        <v>0</v>
      </c>
      <c r="AB242" s="85">
        <f>IF(AB66="x",'3 - Projects'!$L84,0)+IF(AB67="x",'3 - Projects'!$L85)+IF(AB68="x",'3 - Projects'!$L86)+IF(AB69="x",'3 - Projects'!$L87)+IF(AB70="x",'3 - Projects'!$L88)</f>
        <v>0</v>
      </c>
      <c r="AC242" s="85">
        <f>IF(AC66="x",'3 - Projects'!$L84,0)+IF(AC67="x",'3 - Projects'!$L85)+IF(AC68="x",'3 - Projects'!$L86)+IF(AC69="x",'3 - Projects'!$L87)+IF(AC70="x",'3 - Projects'!$L88)</f>
        <v>0</v>
      </c>
      <c r="AD242" s="85">
        <f>IF(AD66="x",'3 - Projects'!$L84,0)+IF(AD67="x",'3 - Projects'!$L85)+IF(AD68="x",'3 - Projects'!$L86)+IF(AD69="x",'3 - Projects'!$L87)+IF(AD70="x",'3 - Projects'!$L88)</f>
        <v>0</v>
      </c>
      <c r="AE242" s="85">
        <f>IF(AE66="x",'3 - Projects'!$L84,0)+IF(AE67="x",'3 - Projects'!$L85)+IF(AE68="x",'3 - Projects'!$L86)+IF(AE69="x",'3 - Projects'!$L87)+IF(AE70="x",'3 - Projects'!$L88)</f>
        <v>0</v>
      </c>
      <c r="AF242" s="85">
        <f>IF(AF66="x",'3 - Projects'!$L84,0)+IF(AF67="x",'3 - Projects'!$L85)+IF(AF68="x",'3 - Projects'!$L86)+IF(AF69="x",'3 - Projects'!$L87)+IF(AF70="x",'3 - Projects'!$L88)</f>
        <v>0</v>
      </c>
      <c r="AG242" s="85">
        <f>IF(AG66="x",'3 - Projects'!$L84,0)+IF(AG67="x",'3 - Projects'!$L85)+IF(AG68="x",'3 - Projects'!$L86)+IF(AG69="x",'3 - Projects'!$L87)+IF(AG70="x",'3 - Projects'!$L88)</f>
        <v>0</v>
      </c>
      <c r="AH242" s="85">
        <f>IF(AH66="x",'3 - Projects'!$L84,0)+IF(AH67="x",'3 - Projects'!$L85)+IF(AH68="x",'3 - Projects'!$L86)+IF(AH69="x",'3 - Projects'!$L87)+IF(AH70="x",'3 - Projects'!$L88)</f>
        <v>0</v>
      </c>
      <c r="AI242" s="85">
        <f>IF(AI66="x",'3 - Projects'!$L84,0)+IF(AI67="x",'3 - Projects'!$L85)+IF(AI68="x",'3 - Projects'!$L86)+IF(AI69="x",'3 - Projects'!$L87)+IF(AI70="x",'3 - Projects'!$L88)</f>
        <v>0</v>
      </c>
      <c r="AJ242" s="85">
        <f>IF(AJ66="x",'3 - Projects'!$L84,0)+IF(AJ67="x",'3 - Projects'!$L85)+IF(AJ68="x",'3 - Projects'!$L86)+IF(AJ69="x",'3 - Projects'!$L87)+IF(AJ70="x",'3 - Projects'!$L88)</f>
        <v>0</v>
      </c>
      <c r="AK242" s="85">
        <f>IF(AK66="x",'3 - Projects'!$L84,0)+IF(AK67="x",'3 - Projects'!$L85)+IF(AK68="x",'3 - Projects'!$L86)+IF(AK69="x",'3 - Projects'!$L87)+IF(AK70="x",'3 - Projects'!$L88)</f>
        <v>0</v>
      </c>
      <c r="AL242" s="85">
        <f>IF(AL66="x",'3 - Projects'!$L84,0)+IF(AL67="x",'3 - Projects'!$L85)+IF(AL68="x",'3 - Projects'!$L86)+IF(AL69="x",'3 - Projects'!$L87)+IF(AL70="x",'3 - Projects'!$L88)</f>
        <v>0</v>
      </c>
      <c r="AM242" s="85">
        <f>IF(AM66="x",'3 - Projects'!$L84,0)+IF(AM67="x",'3 - Projects'!$L85)+IF(AM68="x",'3 - Projects'!$L86)+IF(AM69="x",'3 - Projects'!$L87)+IF(AM70="x",'3 - Projects'!$L88)</f>
        <v>0</v>
      </c>
      <c r="AN242" s="85">
        <f>IF(AN66="x",'3 - Projects'!$L84,0)+IF(AN67="x",'3 - Projects'!$L85)+IF(AN68="x",'3 - Projects'!$L86)+IF(AN69="x",'3 - Projects'!$L87)+IF(AN70="x",'3 - Projects'!$L88)</f>
        <v>0</v>
      </c>
      <c r="AO242" s="85">
        <f>IF(AO66="x",'3 - Projects'!$L84,0)+IF(AO67="x",'3 - Projects'!$L85)+IF(AO68="x",'3 - Projects'!$L86)+IF(AO69="x",'3 - Projects'!$L87)+IF(AO70="x",'3 - Projects'!$L88)</f>
        <v>0</v>
      </c>
      <c r="AP242" s="85">
        <f>IF(AP66="x",'3 - Projects'!$L84,0)+IF(AP67="x",'3 - Projects'!$L85)+IF(AP68="x",'3 - Projects'!$L86)+IF(AP69="x",'3 - Projects'!$L87)+IF(AP70="x",'3 - Projects'!$L88)</f>
        <v>0</v>
      </c>
      <c r="AQ242" s="85">
        <f>IF(AQ66="x",'3 - Projects'!$L84,0)+IF(AQ67="x",'3 - Projects'!$L85)+IF(AQ68="x",'3 - Projects'!$L86)+IF(AQ69="x",'3 - Projects'!$L87)+IF(AQ70="x",'3 - Projects'!$L88)</f>
        <v>0</v>
      </c>
      <c r="AR242" s="85">
        <f>IF(AR66="x",'3 - Projects'!$L84,0)+IF(AR67="x",'3 - Projects'!$L85)+IF(AR68="x",'3 - Projects'!$L86)+IF(AR69="x",'3 - Projects'!$L87)+IF(AR70="x",'3 - Projects'!$L88)</f>
        <v>0</v>
      </c>
      <c r="AS242" s="85">
        <f>IF(AS66="x",'3 - Projects'!$L84,0)+IF(AS67="x",'3 - Projects'!$L85)+IF(AS68="x",'3 - Projects'!$L86)+IF(AS69="x",'3 - Projects'!$L87)+IF(AS70="x",'3 - Projects'!$L88)</f>
        <v>0</v>
      </c>
      <c r="AT242" s="85">
        <f>IF(AT66="x",'3 - Projects'!$L84,0)+IF(AT67="x",'3 - Projects'!$L85)+IF(AT68="x",'3 - Projects'!$L86)+IF(AT69="x",'3 - Projects'!$L87)+IF(AT70="x",'3 - Projects'!$L88)</f>
        <v>0</v>
      </c>
      <c r="AU242" s="85">
        <f>IF(AU66="x",'3 - Projects'!$L84,0)+IF(AU67="x",'3 - Projects'!$L85)+IF(AU68="x",'3 - Projects'!$L86)+IF(AU69="x",'3 - Projects'!$L87)+IF(AU70="x",'3 - Projects'!$L88)</f>
        <v>0</v>
      </c>
      <c r="AV242" s="85">
        <f>IF(AV66="x",'3 - Projects'!$L84,0)+IF(AV67="x",'3 - Projects'!$L85)+IF(AV68="x",'3 - Projects'!$L86)+IF(AV69="x",'3 - Projects'!$L87)+IF(AV70="x",'3 - Projects'!$L88)</f>
        <v>0</v>
      </c>
      <c r="AW242" s="85">
        <f>IF(AW66="x",'3 - Projects'!$L84,0)+IF(AW67="x",'3 - Projects'!$L85)+IF(AW68="x",'3 - Projects'!$L86)+IF(AW69="x",'3 - Projects'!$L87)+IF(AW70="x",'3 - Projects'!$L88)</f>
        <v>0</v>
      </c>
      <c r="AX242" s="85">
        <f>IF(AX66="x",'3 - Projects'!$L84,0)+IF(AX67="x",'3 - Projects'!$L85)+IF(AX68="x",'3 - Projects'!$L86)+IF(AX69="x",'3 - Projects'!$L87)+IF(AX70="x",'3 - Projects'!$L88)</f>
        <v>0</v>
      </c>
      <c r="AY242" s="85">
        <f>IF(AY66="x",'3 - Projects'!$L84,0)+IF(AY67="x",'3 - Projects'!$L85)+IF(AY68="x",'3 - Projects'!$L86)+IF(AY69="x",'3 - Projects'!$L87)+IF(AY70="x",'3 - Projects'!$L88)</f>
        <v>0</v>
      </c>
      <c r="AZ242" s="85">
        <f>IF(AZ66="x",'3 - Projects'!$L84,0)+IF(AZ67="x",'3 - Projects'!$L85)+IF(AZ68="x",'3 - Projects'!$L86)+IF(AZ69="x",'3 - Projects'!$L87)+IF(AZ70="x",'3 - Projects'!$L88)</f>
        <v>0</v>
      </c>
      <c r="BA242" s="85">
        <f>IF(BA66="x",'3 - Projects'!$L84,0)+IF(BA67="x",'3 - Projects'!$L85)+IF(BA68="x",'3 - Projects'!$L86)+IF(BA69="x",'3 - Projects'!$L87)+IF(BA70="x",'3 - Projects'!$L88)</f>
        <v>0</v>
      </c>
      <c r="BB242" s="85">
        <f>IF(BB66="x",'3 - Projects'!$L84,0)+IF(BB67="x",'3 - Projects'!$L85)+IF(BB68="x",'3 - Projects'!$L86)+IF(BB69="x",'3 - Projects'!$L87)+IF(BB70="x",'3 - Projects'!$L88)</f>
        <v>0</v>
      </c>
      <c r="BC242" s="85">
        <f>IF(BC66="x",'3 - Projects'!$L84,0)+IF(BC67="x",'3 - Projects'!$L85)+IF(BC68="x",'3 - Projects'!$L86)+IF(BC69="x",'3 - Projects'!$L87)+IF(BC70="x",'3 - Projects'!$L88)</f>
        <v>0</v>
      </c>
      <c r="BD242" s="85">
        <f>IF(BD66="x",'3 - Projects'!$L84,0)+IF(BD67="x",'3 - Projects'!$L85)+IF(BD68="x",'3 - Projects'!$L86)+IF(BD69="x",'3 - Projects'!$L87)+IF(BD70="x",'3 - Projects'!$L88)</f>
        <v>0</v>
      </c>
      <c r="BE242" s="85">
        <f>IF(BE66="x",'3 - Projects'!$L84,0)+IF(BE67="x",'3 - Projects'!$L85)+IF(BE68="x",'3 - Projects'!$L86)+IF(BE69="x",'3 - Projects'!$L87)+IF(BE70="x",'3 - Projects'!$L88)</f>
        <v>0</v>
      </c>
      <c r="BF242" s="85">
        <f>IF(BF66="x",'3 - Projects'!$L84,0)+IF(BF67="x",'3 - Projects'!$L85)+IF(BF68="x",'3 - Projects'!$L86)+IF(BF69="x",'3 - Projects'!$L87)+IF(BF70="x",'3 - Projects'!$L88)</f>
        <v>0</v>
      </c>
      <c r="BG242" s="85">
        <f>IF(BG66="x",'3 - Projects'!$L84,0)+IF(BG67="x",'3 - Projects'!$L85)+IF(BG68="x",'3 - Projects'!$L86)+IF(BG69="x",'3 - Projects'!$L87)+IF(BG70="x",'3 - Projects'!$L88)</f>
        <v>0</v>
      </c>
      <c r="BH242" s="86">
        <f>IF(BH66="x",'3 - Projects'!$L84,0)+IF(BH67="x",'3 - Projects'!$L85)+IF(BH68="x",'3 - Projects'!$L86)+IF(BH69="x",'3 - Projects'!$L87)+IF(BH70="x",'3 - Projects'!$L88)</f>
        <v>0</v>
      </c>
    </row>
    <row r="243" spans="1:60">
      <c r="A243" s="84"/>
      <c r="B243" s="85" t="str">
        <f>IF(Resource7_Name&lt;&gt;"",Resource7_Name&amp;"(s)","")</f>
        <v/>
      </c>
      <c r="C243" s="85"/>
      <c r="D243" s="85"/>
      <c r="E243" s="85"/>
      <c r="F243" s="85"/>
      <c r="G243" s="85"/>
      <c r="H243" s="85"/>
      <c r="I243" s="84">
        <f>IF(I66="x",'3 - Projects'!$M84,0)+IF(I67="x",'3 - Projects'!$M85)+IF(I68="x",'3 - Projects'!$M86)+IF(I69="x",'3 - Projects'!$M87)+IF(I70="x",'3 - Projects'!$M88)</f>
        <v>0</v>
      </c>
      <c r="J243" s="85">
        <f>IF(J66="x",'3 - Projects'!$M84,0)+IF(J67="x",'3 - Projects'!$M85)+IF(J68="x",'3 - Projects'!$M86)+IF(J69="x",'3 - Projects'!$M87)+IF(J70="x",'3 - Projects'!$M88)</f>
        <v>0</v>
      </c>
      <c r="K243" s="85">
        <f>IF(K66="x",'3 - Projects'!$M84,0)+IF(K67="x",'3 - Projects'!$M85)+IF(K68="x",'3 - Projects'!$M86)+IF(K69="x",'3 - Projects'!$M87)+IF(K70="x",'3 - Projects'!$M88)</f>
        <v>0</v>
      </c>
      <c r="L243" s="85">
        <f>IF(L66="x",'3 - Projects'!$M84,0)+IF(L67="x",'3 - Projects'!$M85)+IF(L68="x",'3 - Projects'!$M86)+IF(L69="x",'3 - Projects'!$M87)+IF(L70="x",'3 - Projects'!$M88)</f>
        <v>0</v>
      </c>
      <c r="M243" s="85">
        <f>IF(M66="x",'3 - Projects'!$M84,0)+IF(M67="x",'3 - Projects'!$M85)+IF(M68="x",'3 - Projects'!$M86)+IF(M69="x",'3 - Projects'!$M87)+IF(M70="x",'3 - Projects'!$M88)</f>
        <v>0</v>
      </c>
      <c r="N243" s="85">
        <f>IF(N66="x",'3 - Projects'!$M84,0)+IF(N67="x",'3 - Projects'!$M85)+IF(N68="x",'3 - Projects'!$M86)+IF(N69="x",'3 - Projects'!$M87)+IF(N70="x",'3 - Projects'!$M88)</f>
        <v>0</v>
      </c>
      <c r="O243" s="85">
        <f>IF(O66="x",'3 - Projects'!$M84,0)+IF(O67="x",'3 - Projects'!$M85)+IF(O68="x",'3 - Projects'!$M86)+IF(O69="x",'3 - Projects'!$M87)+IF(O70="x",'3 - Projects'!$M88)</f>
        <v>0</v>
      </c>
      <c r="P243" s="85">
        <f>IF(P66="x",'3 - Projects'!$M84,0)+IF(P67="x",'3 - Projects'!$M85)+IF(P68="x",'3 - Projects'!$M86)+IF(P69="x",'3 - Projects'!$M87)+IF(P70="x",'3 - Projects'!$M88)</f>
        <v>0</v>
      </c>
      <c r="Q243" s="85">
        <f>IF(Q66="x",'3 - Projects'!$M84,0)+IF(Q67="x",'3 - Projects'!$M85)+IF(Q68="x",'3 - Projects'!$M86)+IF(Q69="x",'3 - Projects'!$M87)+IF(Q70="x",'3 - Projects'!$M88)</f>
        <v>0</v>
      </c>
      <c r="R243" s="85">
        <f>IF(R66="x",'3 - Projects'!$M84,0)+IF(R67="x",'3 - Projects'!$M85)+IF(R68="x",'3 - Projects'!$M86)+IF(R69="x",'3 - Projects'!$M87)+IF(R70="x",'3 - Projects'!$M88)</f>
        <v>0</v>
      </c>
      <c r="S243" s="85">
        <f>IF(S66="x",'3 - Projects'!$M84,0)+IF(S67="x",'3 - Projects'!$M85)+IF(S68="x",'3 - Projects'!$M86)+IF(S69="x",'3 - Projects'!$M87)+IF(S70="x",'3 - Projects'!$M88)</f>
        <v>0</v>
      </c>
      <c r="T243" s="85">
        <f>IF(T66="x",'3 - Projects'!$M84,0)+IF(T67="x",'3 - Projects'!$M85)+IF(T68="x",'3 - Projects'!$M86)+IF(T69="x",'3 - Projects'!$M87)+IF(T70="x",'3 - Projects'!$M88)</f>
        <v>0</v>
      </c>
      <c r="U243" s="85">
        <f>IF(U66="x",'3 - Projects'!$M84,0)+IF(U67="x",'3 - Projects'!$M85)+IF(U68="x",'3 - Projects'!$M86)+IF(U69="x",'3 - Projects'!$M87)+IF(U70="x",'3 - Projects'!$M88)</f>
        <v>0</v>
      </c>
      <c r="V243" s="85">
        <f>IF(V66="x",'3 - Projects'!$M84,0)+IF(V67="x",'3 - Projects'!$M85)+IF(V68="x",'3 - Projects'!$M86)+IF(V69="x",'3 - Projects'!$M87)+IF(V70="x",'3 - Projects'!$M88)</f>
        <v>0</v>
      </c>
      <c r="W243" s="85">
        <f>IF(W66="x",'3 - Projects'!$M84,0)+IF(W67="x",'3 - Projects'!$M85)+IF(W68="x",'3 - Projects'!$M86)+IF(W69="x",'3 - Projects'!$M87)+IF(W70="x",'3 - Projects'!$M88)</f>
        <v>0</v>
      </c>
      <c r="X243" s="85">
        <f>IF(X66="x",'3 - Projects'!$M84,0)+IF(X67="x",'3 - Projects'!$M85)+IF(X68="x",'3 - Projects'!$M86)+IF(X69="x",'3 - Projects'!$M87)+IF(X70="x",'3 - Projects'!$M88)</f>
        <v>0</v>
      </c>
      <c r="Y243" s="85">
        <f>IF(Y66="x",'3 - Projects'!$M84,0)+IF(Y67="x",'3 - Projects'!$M85)+IF(Y68="x",'3 - Projects'!$M86)+IF(Y69="x",'3 - Projects'!$M87)+IF(Y70="x",'3 - Projects'!$M88)</f>
        <v>0</v>
      </c>
      <c r="Z243" s="85">
        <f>IF(Z66="x",'3 - Projects'!$M84,0)+IF(Z67="x",'3 - Projects'!$M85)+IF(Z68="x",'3 - Projects'!$M86)+IF(Z69="x",'3 - Projects'!$M87)+IF(Z70="x",'3 - Projects'!$M88)</f>
        <v>0</v>
      </c>
      <c r="AA243" s="85">
        <f>IF(AA66="x",'3 - Projects'!$M84,0)+IF(AA67="x",'3 - Projects'!$M85)+IF(AA68="x",'3 - Projects'!$M86)+IF(AA69="x",'3 - Projects'!$M87)+IF(AA70="x",'3 - Projects'!$M88)</f>
        <v>0</v>
      </c>
      <c r="AB243" s="85">
        <f>IF(AB66="x",'3 - Projects'!$M84,0)+IF(AB67="x",'3 - Projects'!$M85)+IF(AB68="x",'3 - Projects'!$M86)+IF(AB69="x",'3 - Projects'!$M87)+IF(AB70="x",'3 - Projects'!$M88)</f>
        <v>0</v>
      </c>
      <c r="AC243" s="85">
        <f>IF(AC66="x",'3 - Projects'!$M84,0)+IF(AC67="x",'3 - Projects'!$M85)+IF(AC68="x",'3 - Projects'!$M86)+IF(AC69="x",'3 - Projects'!$M87)+IF(AC70="x",'3 - Projects'!$M88)</f>
        <v>0</v>
      </c>
      <c r="AD243" s="85">
        <f>IF(AD66="x",'3 - Projects'!$M84,0)+IF(AD67="x",'3 - Projects'!$M85)+IF(AD68="x",'3 - Projects'!$M86)+IF(AD69="x",'3 - Projects'!$M87)+IF(AD70="x",'3 - Projects'!$M88)</f>
        <v>0</v>
      </c>
      <c r="AE243" s="85">
        <f>IF(AE66="x",'3 - Projects'!$M84,0)+IF(AE67="x",'3 - Projects'!$M85)+IF(AE68="x",'3 - Projects'!$M86)+IF(AE69="x",'3 - Projects'!$M87)+IF(AE70="x",'3 - Projects'!$M88)</f>
        <v>0</v>
      </c>
      <c r="AF243" s="85">
        <f>IF(AF66="x",'3 - Projects'!$M84,0)+IF(AF67="x",'3 - Projects'!$M85)+IF(AF68="x",'3 - Projects'!$M86)+IF(AF69="x",'3 - Projects'!$M87)+IF(AF70="x",'3 - Projects'!$M88)</f>
        <v>0</v>
      </c>
      <c r="AG243" s="85">
        <f>IF(AG66="x",'3 - Projects'!$M84,0)+IF(AG67="x",'3 - Projects'!$M85)+IF(AG68="x",'3 - Projects'!$M86)+IF(AG69="x",'3 - Projects'!$M87)+IF(AG70="x",'3 - Projects'!$M88)</f>
        <v>0</v>
      </c>
      <c r="AH243" s="85">
        <f>IF(AH66="x",'3 - Projects'!$M84,0)+IF(AH67="x",'3 - Projects'!$M85)+IF(AH68="x",'3 - Projects'!$M86)+IF(AH69="x",'3 - Projects'!$M87)+IF(AH70="x",'3 - Projects'!$M88)</f>
        <v>0</v>
      </c>
      <c r="AI243" s="85">
        <f>IF(AI66="x",'3 - Projects'!$M84,0)+IF(AI67="x",'3 - Projects'!$M85)+IF(AI68="x",'3 - Projects'!$M86)+IF(AI69="x",'3 - Projects'!$M87)+IF(AI70="x",'3 - Projects'!$M88)</f>
        <v>0</v>
      </c>
      <c r="AJ243" s="85">
        <f>IF(AJ66="x",'3 - Projects'!$M84,0)+IF(AJ67="x",'3 - Projects'!$M85)+IF(AJ68="x",'3 - Projects'!$M86)+IF(AJ69="x",'3 - Projects'!$M87)+IF(AJ70="x",'3 - Projects'!$M88)</f>
        <v>0</v>
      </c>
      <c r="AK243" s="85">
        <f>IF(AK66="x",'3 - Projects'!$M84,0)+IF(AK67="x",'3 - Projects'!$M85)+IF(AK68="x",'3 - Projects'!$M86)+IF(AK69="x",'3 - Projects'!$M87)+IF(AK70="x",'3 - Projects'!$M88)</f>
        <v>0</v>
      </c>
      <c r="AL243" s="85">
        <f>IF(AL66="x",'3 - Projects'!$M84,0)+IF(AL67="x",'3 - Projects'!$M85)+IF(AL68="x",'3 - Projects'!$M86)+IF(AL69="x",'3 - Projects'!$M87)+IF(AL70="x",'3 - Projects'!$M88)</f>
        <v>0</v>
      </c>
      <c r="AM243" s="85">
        <f>IF(AM66="x",'3 - Projects'!$M84,0)+IF(AM67="x",'3 - Projects'!$M85)+IF(AM68="x",'3 - Projects'!$M86)+IF(AM69="x",'3 - Projects'!$M87)+IF(AM70="x",'3 - Projects'!$M88)</f>
        <v>0</v>
      </c>
      <c r="AN243" s="85">
        <f>IF(AN66="x",'3 - Projects'!$M84,0)+IF(AN67="x",'3 - Projects'!$M85)+IF(AN68="x",'3 - Projects'!$M86)+IF(AN69="x",'3 - Projects'!$M87)+IF(AN70="x",'3 - Projects'!$M88)</f>
        <v>0</v>
      </c>
      <c r="AO243" s="85">
        <f>IF(AO66="x",'3 - Projects'!$M84,0)+IF(AO67="x",'3 - Projects'!$M85)+IF(AO68="x",'3 - Projects'!$M86)+IF(AO69="x",'3 - Projects'!$M87)+IF(AO70="x",'3 - Projects'!$M88)</f>
        <v>0</v>
      </c>
      <c r="AP243" s="85">
        <f>IF(AP66="x",'3 - Projects'!$M84,0)+IF(AP67="x",'3 - Projects'!$M85)+IF(AP68="x",'3 - Projects'!$M86)+IF(AP69="x",'3 - Projects'!$M87)+IF(AP70="x",'3 - Projects'!$M88)</f>
        <v>0</v>
      </c>
      <c r="AQ243" s="85">
        <f>IF(AQ66="x",'3 - Projects'!$M84,0)+IF(AQ67="x",'3 - Projects'!$M85)+IF(AQ68="x",'3 - Projects'!$M86)+IF(AQ69="x",'3 - Projects'!$M87)+IF(AQ70="x",'3 - Projects'!$M88)</f>
        <v>0</v>
      </c>
      <c r="AR243" s="85">
        <f>IF(AR66="x",'3 - Projects'!$M84,0)+IF(AR67="x",'3 - Projects'!$M85)+IF(AR68="x",'3 - Projects'!$M86)+IF(AR69="x",'3 - Projects'!$M87)+IF(AR70="x",'3 - Projects'!$M88)</f>
        <v>0</v>
      </c>
      <c r="AS243" s="85">
        <f>IF(AS66="x",'3 - Projects'!$M84,0)+IF(AS67="x",'3 - Projects'!$M85)+IF(AS68="x",'3 - Projects'!$M86)+IF(AS69="x",'3 - Projects'!$M87)+IF(AS70="x",'3 - Projects'!$M88)</f>
        <v>0</v>
      </c>
      <c r="AT243" s="85">
        <f>IF(AT66="x",'3 - Projects'!$M84,0)+IF(AT67="x",'3 - Projects'!$M85)+IF(AT68="x",'3 - Projects'!$M86)+IF(AT69="x",'3 - Projects'!$M87)+IF(AT70="x",'3 - Projects'!$M88)</f>
        <v>0</v>
      </c>
      <c r="AU243" s="85">
        <f>IF(AU66="x",'3 - Projects'!$M84,0)+IF(AU67="x",'3 - Projects'!$M85)+IF(AU68="x",'3 - Projects'!$M86)+IF(AU69="x",'3 - Projects'!$M87)+IF(AU70="x",'3 - Projects'!$M88)</f>
        <v>0</v>
      </c>
      <c r="AV243" s="85">
        <f>IF(AV66="x",'3 - Projects'!$M84,0)+IF(AV67="x",'3 - Projects'!$M85)+IF(AV68="x",'3 - Projects'!$M86)+IF(AV69="x",'3 - Projects'!$M87)+IF(AV70="x",'3 - Projects'!$M88)</f>
        <v>0</v>
      </c>
      <c r="AW243" s="85">
        <f>IF(AW66="x",'3 - Projects'!$M84,0)+IF(AW67="x",'3 - Projects'!$M85)+IF(AW68="x",'3 - Projects'!$M86)+IF(AW69="x",'3 - Projects'!$M87)+IF(AW70="x",'3 - Projects'!$M88)</f>
        <v>0</v>
      </c>
      <c r="AX243" s="85">
        <f>IF(AX66="x",'3 - Projects'!$M84,0)+IF(AX67="x",'3 - Projects'!$M85)+IF(AX68="x",'3 - Projects'!$M86)+IF(AX69="x",'3 - Projects'!$M87)+IF(AX70="x",'3 - Projects'!$M88)</f>
        <v>0</v>
      </c>
      <c r="AY243" s="85">
        <f>IF(AY66="x",'3 - Projects'!$M84,0)+IF(AY67="x",'3 - Projects'!$M85)+IF(AY68="x",'3 - Projects'!$M86)+IF(AY69="x",'3 - Projects'!$M87)+IF(AY70="x",'3 - Projects'!$M88)</f>
        <v>0</v>
      </c>
      <c r="AZ243" s="85">
        <f>IF(AZ66="x",'3 - Projects'!$M84,0)+IF(AZ67="x",'3 - Projects'!$M85)+IF(AZ68="x",'3 - Projects'!$M86)+IF(AZ69="x",'3 - Projects'!$M87)+IF(AZ70="x",'3 - Projects'!$M88)</f>
        <v>0</v>
      </c>
      <c r="BA243" s="85">
        <f>IF(BA66="x",'3 - Projects'!$M84,0)+IF(BA67="x",'3 - Projects'!$M85)+IF(BA68="x",'3 - Projects'!$M86)+IF(BA69="x",'3 - Projects'!$M87)+IF(BA70="x",'3 - Projects'!$M88)</f>
        <v>0</v>
      </c>
      <c r="BB243" s="85">
        <f>IF(BB66="x",'3 - Projects'!$M84,0)+IF(BB67="x",'3 - Projects'!$M85)+IF(BB68="x",'3 - Projects'!$M86)+IF(BB69="x",'3 - Projects'!$M87)+IF(BB70="x",'3 - Projects'!$M88)</f>
        <v>0</v>
      </c>
      <c r="BC243" s="85">
        <f>IF(BC66="x",'3 - Projects'!$M84,0)+IF(BC67="x",'3 - Projects'!$M85)+IF(BC68="x",'3 - Projects'!$M86)+IF(BC69="x",'3 - Projects'!$M87)+IF(BC70="x",'3 - Projects'!$M88)</f>
        <v>0</v>
      </c>
      <c r="BD243" s="85">
        <f>IF(BD66="x",'3 - Projects'!$M84,0)+IF(BD67="x",'3 - Projects'!$M85)+IF(BD68="x",'3 - Projects'!$M86)+IF(BD69="x",'3 - Projects'!$M87)+IF(BD70="x",'3 - Projects'!$M88)</f>
        <v>0</v>
      </c>
      <c r="BE243" s="85">
        <f>IF(BE66="x",'3 - Projects'!$M84,0)+IF(BE67="x",'3 - Projects'!$M85)+IF(BE68="x",'3 - Projects'!$M86)+IF(BE69="x",'3 - Projects'!$M87)+IF(BE70="x",'3 - Projects'!$M88)</f>
        <v>0</v>
      </c>
      <c r="BF243" s="85">
        <f>IF(BF66="x",'3 - Projects'!$M84,0)+IF(BF67="x",'3 - Projects'!$M85)+IF(BF68="x",'3 - Projects'!$M86)+IF(BF69="x",'3 - Projects'!$M87)+IF(BF70="x",'3 - Projects'!$M88)</f>
        <v>0</v>
      </c>
      <c r="BG243" s="85">
        <f>IF(BG66="x",'3 - Projects'!$M84,0)+IF(BG67="x",'3 - Projects'!$M85)+IF(BG68="x",'3 - Projects'!$M86)+IF(BG69="x",'3 - Projects'!$M87)+IF(BG70="x",'3 - Projects'!$M88)</f>
        <v>0</v>
      </c>
      <c r="BH243" s="86">
        <f>IF(BH66="x",'3 - Projects'!$M84,0)+IF(BH67="x",'3 - Projects'!$M85)+IF(BH68="x",'3 - Projects'!$M86)+IF(BH69="x",'3 - Projects'!$M87)+IF(BH70="x",'3 - Projects'!$M88)</f>
        <v>0</v>
      </c>
    </row>
    <row r="244" spans="1:60">
      <c r="A244" s="84"/>
      <c r="B244" s="85" t="str">
        <f>IF(Resource8_Name&lt;&gt;"",Resource8_Name&amp;"(s)","")</f>
        <v/>
      </c>
      <c r="C244" s="85"/>
      <c r="D244" s="85"/>
      <c r="E244" s="85"/>
      <c r="F244" s="85"/>
      <c r="G244" s="85"/>
      <c r="H244" s="85"/>
      <c r="I244" s="84">
        <f>IF(I66="x",'3 - Projects'!$N84,0)+IF(I67="x",'3 - Projects'!$N85)+IF(I68="x",'3 - Projects'!$N86)+IF(I69="x",'3 - Projects'!$N87)+IF(I70="x",'3 - Projects'!$N88)</f>
        <v>0</v>
      </c>
      <c r="J244" s="85">
        <f>IF(J66="x",'3 - Projects'!$N84,0)+IF(J67="x",'3 - Projects'!$N85)+IF(J68="x",'3 - Projects'!$N86)+IF(J69="x",'3 - Projects'!$N87)+IF(J70="x",'3 - Projects'!$N88)</f>
        <v>0</v>
      </c>
      <c r="K244" s="85">
        <f>IF(K66="x",'3 - Projects'!$N84,0)+IF(K67="x",'3 - Projects'!$N85)+IF(K68="x",'3 - Projects'!$N86)+IF(K69="x",'3 - Projects'!$N87)+IF(K70="x",'3 - Projects'!$N88)</f>
        <v>0</v>
      </c>
      <c r="L244" s="85">
        <f>IF(L66="x",'3 - Projects'!$N84,0)+IF(L67="x",'3 - Projects'!$N85)+IF(L68="x",'3 - Projects'!$N86)+IF(L69="x",'3 - Projects'!$N87)+IF(L70="x",'3 - Projects'!$N88)</f>
        <v>0</v>
      </c>
      <c r="M244" s="85">
        <f>IF(M66="x",'3 - Projects'!$N84,0)+IF(M67="x",'3 - Projects'!$N85)+IF(M68="x",'3 - Projects'!$N86)+IF(M69="x",'3 - Projects'!$N87)+IF(M70="x",'3 - Projects'!$N88)</f>
        <v>0</v>
      </c>
      <c r="N244" s="85">
        <f>IF(N66="x",'3 - Projects'!$N84,0)+IF(N67="x",'3 - Projects'!$N85)+IF(N68="x",'3 - Projects'!$N86)+IF(N69="x",'3 - Projects'!$N87)+IF(N70="x",'3 - Projects'!$N88)</f>
        <v>0</v>
      </c>
      <c r="O244" s="85">
        <f>IF(O66="x",'3 - Projects'!$N84,0)+IF(O67="x",'3 - Projects'!$N85)+IF(O68="x",'3 - Projects'!$N86)+IF(O69="x",'3 - Projects'!$N87)+IF(O70="x",'3 - Projects'!$N88)</f>
        <v>0</v>
      </c>
      <c r="P244" s="85">
        <f>IF(P66="x",'3 - Projects'!$N84,0)+IF(P67="x",'3 - Projects'!$N85)+IF(P68="x",'3 - Projects'!$N86)+IF(P69="x",'3 - Projects'!$N87)+IF(P70="x",'3 - Projects'!$N88)</f>
        <v>0</v>
      </c>
      <c r="Q244" s="85">
        <f>IF(Q66="x",'3 - Projects'!$N84,0)+IF(Q67="x",'3 - Projects'!$N85)+IF(Q68="x",'3 - Projects'!$N86)+IF(Q69="x",'3 - Projects'!$N87)+IF(Q70="x",'3 - Projects'!$N88)</f>
        <v>0</v>
      </c>
      <c r="R244" s="85">
        <f>IF(R66="x",'3 - Projects'!$N84,0)+IF(R67="x",'3 - Projects'!$N85)+IF(R68="x",'3 - Projects'!$N86)+IF(R69="x",'3 - Projects'!$N87)+IF(R70="x",'3 - Projects'!$N88)</f>
        <v>0</v>
      </c>
      <c r="S244" s="85">
        <f>IF(S66="x",'3 - Projects'!$N84,0)+IF(S67="x",'3 - Projects'!$N85)+IF(S68="x",'3 - Projects'!$N86)+IF(S69="x",'3 - Projects'!$N87)+IF(S70="x",'3 - Projects'!$N88)</f>
        <v>0</v>
      </c>
      <c r="T244" s="85">
        <f>IF(T66="x",'3 - Projects'!$N84,0)+IF(T67="x",'3 - Projects'!$N85)+IF(T68="x",'3 - Projects'!$N86)+IF(T69="x",'3 - Projects'!$N87)+IF(T70="x",'3 - Projects'!$N88)</f>
        <v>0</v>
      </c>
      <c r="U244" s="85">
        <f>IF(U66="x",'3 - Projects'!$N84,0)+IF(U67="x",'3 - Projects'!$N85)+IF(U68="x",'3 - Projects'!$N86)+IF(U69="x",'3 - Projects'!$N87)+IF(U70="x",'3 - Projects'!$N88)</f>
        <v>0</v>
      </c>
      <c r="V244" s="85">
        <f>IF(V66="x",'3 - Projects'!$N84,0)+IF(V67="x",'3 - Projects'!$N85)+IF(V68="x",'3 - Projects'!$N86)+IF(V69="x",'3 - Projects'!$N87)+IF(V70="x",'3 - Projects'!$N88)</f>
        <v>0</v>
      </c>
      <c r="W244" s="85">
        <f>IF(W66="x",'3 - Projects'!$N84,0)+IF(W67="x",'3 - Projects'!$N85)+IF(W68="x",'3 - Projects'!$N86)+IF(W69="x",'3 - Projects'!$N87)+IF(W70="x",'3 - Projects'!$N88)</f>
        <v>0</v>
      </c>
      <c r="X244" s="85">
        <f>IF(X66="x",'3 - Projects'!$N84,0)+IF(X67="x",'3 - Projects'!$N85)+IF(X68="x",'3 - Projects'!$N86)+IF(X69="x",'3 - Projects'!$N87)+IF(X70="x",'3 - Projects'!$N88)</f>
        <v>0</v>
      </c>
      <c r="Y244" s="85">
        <f>IF(Y66="x",'3 - Projects'!$N84,0)+IF(Y67="x",'3 - Projects'!$N85)+IF(Y68="x",'3 - Projects'!$N86)+IF(Y69="x",'3 - Projects'!$N87)+IF(Y70="x",'3 - Projects'!$N88)</f>
        <v>0</v>
      </c>
      <c r="Z244" s="85">
        <f>IF(Z66="x",'3 - Projects'!$N84,0)+IF(Z67="x",'3 - Projects'!$N85)+IF(Z68="x",'3 - Projects'!$N86)+IF(Z69="x",'3 - Projects'!$N87)+IF(Z70="x",'3 - Projects'!$N88)</f>
        <v>0</v>
      </c>
      <c r="AA244" s="85">
        <f>IF(AA66="x",'3 - Projects'!$N84,0)+IF(AA67="x",'3 - Projects'!$N85)+IF(AA68="x",'3 - Projects'!$N86)+IF(AA69="x",'3 - Projects'!$N87)+IF(AA70="x",'3 - Projects'!$N88)</f>
        <v>0</v>
      </c>
      <c r="AB244" s="85">
        <f>IF(AB66="x",'3 - Projects'!$N84,0)+IF(AB67="x",'3 - Projects'!$N85)+IF(AB68="x",'3 - Projects'!$N86)+IF(AB69="x",'3 - Projects'!$N87)+IF(AB70="x",'3 - Projects'!$N88)</f>
        <v>0</v>
      </c>
      <c r="AC244" s="85">
        <f>IF(AC66="x",'3 - Projects'!$N84,0)+IF(AC67="x",'3 - Projects'!$N85)+IF(AC68="x",'3 - Projects'!$N86)+IF(AC69="x",'3 - Projects'!$N87)+IF(AC70="x",'3 - Projects'!$N88)</f>
        <v>0</v>
      </c>
      <c r="AD244" s="85">
        <f>IF(AD66="x",'3 - Projects'!$N84,0)+IF(AD67="x",'3 - Projects'!$N85)+IF(AD68="x",'3 - Projects'!$N86)+IF(AD69="x",'3 - Projects'!$N87)+IF(AD70="x",'3 - Projects'!$N88)</f>
        <v>0</v>
      </c>
      <c r="AE244" s="85">
        <f>IF(AE66="x",'3 - Projects'!$N84,0)+IF(AE67="x",'3 - Projects'!$N85)+IF(AE68="x",'3 - Projects'!$N86)+IF(AE69="x",'3 - Projects'!$N87)+IF(AE70="x",'3 - Projects'!$N88)</f>
        <v>0</v>
      </c>
      <c r="AF244" s="85">
        <f>IF(AF66="x",'3 - Projects'!$N84,0)+IF(AF67="x",'3 - Projects'!$N85)+IF(AF68="x",'3 - Projects'!$N86)+IF(AF69="x",'3 - Projects'!$N87)+IF(AF70="x",'3 - Projects'!$N88)</f>
        <v>0</v>
      </c>
      <c r="AG244" s="85">
        <f>IF(AG66="x",'3 - Projects'!$N84,0)+IF(AG67="x",'3 - Projects'!$N85)+IF(AG68="x",'3 - Projects'!$N86)+IF(AG69="x",'3 - Projects'!$N87)+IF(AG70="x",'3 - Projects'!$N88)</f>
        <v>0</v>
      </c>
      <c r="AH244" s="85">
        <f>IF(AH66="x",'3 - Projects'!$N84,0)+IF(AH67="x",'3 - Projects'!$N85)+IF(AH68="x",'3 - Projects'!$N86)+IF(AH69="x",'3 - Projects'!$N87)+IF(AH70="x",'3 - Projects'!$N88)</f>
        <v>0</v>
      </c>
      <c r="AI244" s="85">
        <f>IF(AI66="x",'3 - Projects'!$N84,0)+IF(AI67="x",'3 - Projects'!$N85)+IF(AI68="x",'3 - Projects'!$N86)+IF(AI69="x",'3 - Projects'!$N87)+IF(AI70="x",'3 - Projects'!$N88)</f>
        <v>0</v>
      </c>
      <c r="AJ244" s="85">
        <f>IF(AJ66="x",'3 - Projects'!$N84,0)+IF(AJ67="x",'3 - Projects'!$N85)+IF(AJ68="x",'3 - Projects'!$N86)+IF(AJ69="x",'3 - Projects'!$N87)+IF(AJ70="x",'3 - Projects'!$N88)</f>
        <v>0</v>
      </c>
      <c r="AK244" s="85">
        <f>IF(AK66="x",'3 - Projects'!$N84,0)+IF(AK67="x",'3 - Projects'!$N85)+IF(AK68="x",'3 - Projects'!$N86)+IF(AK69="x",'3 - Projects'!$N87)+IF(AK70="x",'3 - Projects'!$N88)</f>
        <v>0</v>
      </c>
      <c r="AL244" s="85">
        <f>IF(AL66="x",'3 - Projects'!$N84,0)+IF(AL67="x",'3 - Projects'!$N85)+IF(AL68="x",'3 - Projects'!$N86)+IF(AL69="x",'3 - Projects'!$N87)+IF(AL70="x",'3 - Projects'!$N88)</f>
        <v>0</v>
      </c>
      <c r="AM244" s="85">
        <f>IF(AM66="x",'3 - Projects'!$N84,0)+IF(AM67="x",'3 - Projects'!$N85)+IF(AM68="x",'3 - Projects'!$N86)+IF(AM69="x",'3 - Projects'!$N87)+IF(AM70="x",'3 - Projects'!$N88)</f>
        <v>0</v>
      </c>
      <c r="AN244" s="85">
        <f>IF(AN66="x",'3 - Projects'!$N84,0)+IF(AN67="x",'3 - Projects'!$N85)+IF(AN68="x",'3 - Projects'!$N86)+IF(AN69="x",'3 - Projects'!$N87)+IF(AN70="x",'3 - Projects'!$N88)</f>
        <v>0</v>
      </c>
      <c r="AO244" s="85">
        <f>IF(AO66="x",'3 - Projects'!$N84,0)+IF(AO67="x",'3 - Projects'!$N85)+IF(AO68="x",'3 - Projects'!$N86)+IF(AO69="x",'3 - Projects'!$N87)+IF(AO70="x",'3 - Projects'!$N88)</f>
        <v>0</v>
      </c>
      <c r="AP244" s="85">
        <f>IF(AP66="x",'3 - Projects'!$N84,0)+IF(AP67="x",'3 - Projects'!$N85)+IF(AP68="x",'3 - Projects'!$N86)+IF(AP69="x",'3 - Projects'!$N87)+IF(AP70="x",'3 - Projects'!$N88)</f>
        <v>0</v>
      </c>
      <c r="AQ244" s="85">
        <f>IF(AQ66="x",'3 - Projects'!$N84,0)+IF(AQ67="x",'3 - Projects'!$N85)+IF(AQ68="x",'3 - Projects'!$N86)+IF(AQ69="x",'3 - Projects'!$N87)+IF(AQ70="x",'3 - Projects'!$N88)</f>
        <v>0</v>
      </c>
      <c r="AR244" s="85">
        <f>IF(AR66="x",'3 - Projects'!$N84,0)+IF(AR67="x",'3 - Projects'!$N85)+IF(AR68="x",'3 - Projects'!$N86)+IF(AR69="x",'3 - Projects'!$N87)+IF(AR70="x",'3 - Projects'!$N88)</f>
        <v>0</v>
      </c>
      <c r="AS244" s="85">
        <f>IF(AS66="x",'3 - Projects'!$N84,0)+IF(AS67="x",'3 - Projects'!$N85)+IF(AS68="x",'3 - Projects'!$N86)+IF(AS69="x",'3 - Projects'!$N87)+IF(AS70="x",'3 - Projects'!$N88)</f>
        <v>0</v>
      </c>
      <c r="AT244" s="85">
        <f>IF(AT66="x",'3 - Projects'!$N84,0)+IF(AT67="x",'3 - Projects'!$N85)+IF(AT68="x",'3 - Projects'!$N86)+IF(AT69="x",'3 - Projects'!$N87)+IF(AT70="x",'3 - Projects'!$N88)</f>
        <v>0</v>
      </c>
      <c r="AU244" s="85">
        <f>IF(AU66="x",'3 - Projects'!$N84,0)+IF(AU67="x",'3 - Projects'!$N85)+IF(AU68="x",'3 - Projects'!$N86)+IF(AU69="x",'3 - Projects'!$N87)+IF(AU70="x",'3 - Projects'!$N88)</f>
        <v>0</v>
      </c>
      <c r="AV244" s="85">
        <f>IF(AV66="x",'3 - Projects'!$N84,0)+IF(AV67="x",'3 - Projects'!$N85)+IF(AV68="x",'3 - Projects'!$N86)+IF(AV69="x",'3 - Projects'!$N87)+IF(AV70="x",'3 - Projects'!$N88)</f>
        <v>0</v>
      </c>
      <c r="AW244" s="85">
        <f>IF(AW66="x",'3 - Projects'!$N84,0)+IF(AW67="x",'3 - Projects'!$N85)+IF(AW68="x",'3 - Projects'!$N86)+IF(AW69="x",'3 - Projects'!$N87)+IF(AW70="x",'3 - Projects'!$N88)</f>
        <v>0</v>
      </c>
      <c r="AX244" s="85">
        <f>IF(AX66="x",'3 - Projects'!$N84,0)+IF(AX67="x",'3 - Projects'!$N85)+IF(AX68="x",'3 - Projects'!$N86)+IF(AX69="x",'3 - Projects'!$N87)+IF(AX70="x",'3 - Projects'!$N88)</f>
        <v>0</v>
      </c>
      <c r="AY244" s="85">
        <f>IF(AY66="x",'3 - Projects'!$N84,0)+IF(AY67="x",'3 - Projects'!$N85)+IF(AY68="x",'3 - Projects'!$N86)+IF(AY69="x",'3 - Projects'!$N87)+IF(AY70="x",'3 - Projects'!$N88)</f>
        <v>0</v>
      </c>
      <c r="AZ244" s="85">
        <f>IF(AZ66="x",'3 - Projects'!$N84,0)+IF(AZ67="x",'3 - Projects'!$N85)+IF(AZ68="x",'3 - Projects'!$N86)+IF(AZ69="x",'3 - Projects'!$N87)+IF(AZ70="x",'3 - Projects'!$N88)</f>
        <v>0</v>
      </c>
      <c r="BA244" s="85">
        <f>IF(BA66="x",'3 - Projects'!$N84,0)+IF(BA67="x",'3 - Projects'!$N85)+IF(BA68="x",'3 - Projects'!$N86)+IF(BA69="x",'3 - Projects'!$N87)+IF(BA70="x",'3 - Projects'!$N88)</f>
        <v>0</v>
      </c>
      <c r="BB244" s="85">
        <f>IF(BB66="x",'3 - Projects'!$N84,0)+IF(BB67="x",'3 - Projects'!$N85)+IF(BB68="x",'3 - Projects'!$N86)+IF(BB69="x",'3 - Projects'!$N87)+IF(BB70="x",'3 - Projects'!$N88)</f>
        <v>0</v>
      </c>
      <c r="BC244" s="85">
        <f>IF(BC66="x",'3 - Projects'!$N84,0)+IF(BC67="x",'3 - Projects'!$N85)+IF(BC68="x",'3 - Projects'!$N86)+IF(BC69="x",'3 - Projects'!$N87)+IF(BC70="x",'3 - Projects'!$N88)</f>
        <v>0</v>
      </c>
      <c r="BD244" s="85">
        <f>IF(BD66="x",'3 - Projects'!$N84,0)+IF(BD67="x",'3 - Projects'!$N85)+IF(BD68="x",'3 - Projects'!$N86)+IF(BD69="x",'3 - Projects'!$N87)+IF(BD70="x",'3 - Projects'!$N88)</f>
        <v>0</v>
      </c>
      <c r="BE244" s="85">
        <f>IF(BE66="x",'3 - Projects'!$N84,0)+IF(BE67="x",'3 - Projects'!$N85)+IF(BE68="x",'3 - Projects'!$N86)+IF(BE69="x",'3 - Projects'!$N87)+IF(BE70="x",'3 - Projects'!$N88)</f>
        <v>0</v>
      </c>
      <c r="BF244" s="85">
        <f>IF(BF66="x",'3 - Projects'!$N84,0)+IF(BF67="x",'3 - Projects'!$N85)+IF(BF68="x",'3 - Projects'!$N86)+IF(BF69="x",'3 - Projects'!$N87)+IF(BF70="x",'3 - Projects'!$N88)</f>
        <v>0</v>
      </c>
      <c r="BG244" s="85">
        <f>IF(BG66="x",'3 - Projects'!$N84,0)+IF(BG67="x",'3 - Projects'!$N85)+IF(BG68="x",'3 - Projects'!$N86)+IF(BG69="x",'3 - Projects'!$N87)+IF(BG70="x",'3 - Projects'!$N88)</f>
        <v>0</v>
      </c>
      <c r="BH244" s="86">
        <f>IF(BH66="x",'3 - Projects'!$N84,0)+IF(BH67="x",'3 - Projects'!$N85)+IF(BH68="x",'3 - Projects'!$N86)+IF(BH69="x",'3 - Projects'!$N87)+IF(BH70="x",'3 - Projects'!$N88)</f>
        <v>0</v>
      </c>
    </row>
    <row r="245" spans="1:60">
      <c r="A245" s="84"/>
      <c r="B245" s="85" t="str">
        <f>IF(Resource9_Name&lt;&gt;"",Resource9_Name&amp;"(s)","")</f>
        <v/>
      </c>
      <c r="C245" s="85"/>
      <c r="D245" s="85"/>
      <c r="E245" s="85"/>
      <c r="F245" s="85"/>
      <c r="G245" s="85"/>
      <c r="H245" s="85"/>
      <c r="I245" s="84">
        <f>IF(I66="x",'3 - Projects'!$O84,0)+IF(I67="x",'3 - Projects'!$O85)+IF(I68="x",'3 - Projects'!$O86)+IF(I69="x",'3 - Projects'!$O87)+IF(I70="x",'3 - Projects'!$O88)</f>
        <v>0</v>
      </c>
      <c r="J245" s="85">
        <f>IF(J66="x",'3 - Projects'!$O84,0)+IF(J67="x",'3 - Projects'!$O85)+IF(J68="x",'3 - Projects'!$O86)+IF(J69="x",'3 - Projects'!$O87)+IF(J70="x",'3 - Projects'!$O88)</f>
        <v>0</v>
      </c>
      <c r="K245" s="85">
        <f>IF(K66="x",'3 - Projects'!$O84,0)+IF(K67="x",'3 - Projects'!$O85)+IF(K68="x",'3 - Projects'!$O86)+IF(K69="x",'3 - Projects'!$O87)+IF(K70="x",'3 - Projects'!$O88)</f>
        <v>0</v>
      </c>
      <c r="L245" s="85">
        <f>IF(L66="x",'3 - Projects'!$O84,0)+IF(L67="x",'3 - Projects'!$O85)+IF(L68="x",'3 - Projects'!$O86)+IF(L69="x",'3 - Projects'!$O87)+IF(L70="x",'3 - Projects'!$O88)</f>
        <v>0</v>
      </c>
      <c r="M245" s="85">
        <f>IF(M66="x",'3 - Projects'!$O84,0)+IF(M67="x",'3 - Projects'!$O85)+IF(M68="x",'3 - Projects'!$O86)+IF(M69="x",'3 - Projects'!$O87)+IF(M70="x",'3 - Projects'!$O88)</f>
        <v>0</v>
      </c>
      <c r="N245" s="85">
        <f>IF(N66="x",'3 - Projects'!$O84,0)+IF(N67="x",'3 - Projects'!$O85)+IF(N68="x",'3 - Projects'!$O86)+IF(N69="x",'3 - Projects'!$O87)+IF(N70="x",'3 - Projects'!$O88)</f>
        <v>0</v>
      </c>
      <c r="O245" s="85">
        <f>IF(O66="x",'3 - Projects'!$O84,0)+IF(O67="x",'3 - Projects'!$O85)+IF(O68="x",'3 - Projects'!$O86)+IF(O69="x",'3 - Projects'!$O87)+IF(O70="x",'3 - Projects'!$O88)</f>
        <v>0</v>
      </c>
      <c r="P245" s="85">
        <f>IF(P66="x",'3 - Projects'!$O84,0)+IF(P67="x",'3 - Projects'!$O85)+IF(P68="x",'3 - Projects'!$O86)+IF(P69="x",'3 - Projects'!$O87)+IF(P70="x",'3 - Projects'!$O88)</f>
        <v>0</v>
      </c>
      <c r="Q245" s="85">
        <f>IF(Q66="x",'3 - Projects'!$O84,0)+IF(Q67="x",'3 - Projects'!$O85)+IF(Q68="x",'3 - Projects'!$O86)+IF(Q69="x",'3 - Projects'!$O87)+IF(Q70="x",'3 - Projects'!$O88)</f>
        <v>0</v>
      </c>
      <c r="R245" s="85">
        <f>IF(R66="x",'3 - Projects'!$O84,0)+IF(R67="x",'3 - Projects'!$O85)+IF(R68="x",'3 - Projects'!$O86)+IF(R69="x",'3 - Projects'!$O87)+IF(R70="x",'3 - Projects'!$O88)</f>
        <v>0</v>
      </c>
      <c r="S245" s="85">
        <f>IF(S66="x",'3 - Projects'!$O84,0)+IF(S67="x",'3 - Projects'!$O85)+IF(S68="x",'3 - Projects'!$O86)+IF(S69="x",'3 - Projects'!$O87)+IF(S70="x",'3 - Projects'!$O88)</f>
        <v>0</v>
      </c>
      <c r="T245" s="85">
        <f>IF(T66="x",'3 - Projects'!$O84,0)+IF(T67="x",'3 - Projects'!$O85)+IF(T68="x",'3 - Projects'!$O86)+IF(T69="x",'3 - Projects'!$O87)+IF(T70="x",'3 - Projects'!$O88)</f>
        <v>0</v>
      </c>
      <c r="U245" s="85">
        <f>IF(U66="x",'3 - Projects'!$O84,0)+IF(U67="x",'3 - Projects'!$O85)+IF(U68="x",'3 - Projects'!$O86)+IF(U69="x",'3 - Projects'!$O87)+IF(U70="x",'3 - Projects'!$O88)</f>
        <v>0</v>
      </c>
      <c r="V245" s="85">
        <f>IF(V66="x",'3 - Projects'!$O84,0)+IF(V67="x",'3 - Projects'!$O85)+IF(V68="x",'3 - Projects'!$O86)+IF(V69="x",'3 - Projects'!$O87)+IF(V70="x",'3 - Projects'!$O88)</f>
        <v>0</v>
      </c>
      <c r="W245" s="85">
        <f>IF(W66="x",'3 - Projects'!$O84,0)+IF(W67="x",'3 - Projects'!$O85)+IF(W68="x",'3 - Projects'!$O86)+IF(W69="x",'3 - Projects'!$O87)+IF(W70="x",'3 - Projects'!$O88)</f>
        <v>0</v>
      </c>
      <c r="X245" s="85">
        <f>IF(X66="x",'3 - Projects'!$O84,0)+IF(X67="x",'3 - Projects'!$O85)+IF(X68="x",'3 - Projects'!$O86)+IF(X69="x",'3 - Projects'!$O87)+IF(X70="x",'3 - Projects'!$O88)</f>
        <v>0</v>
      </c>
      <c r="Y245" s="85">
        <f>IF(Y66="x",'3 - Projects'!$O84,0)+IF(Y67="x",'3 - Projects'!$O85)+IF(Y68="x",'3 - Projects'!$O86)+IF(Y69="x",'3 - Projects'!$O87)+IF(Y70="x",'3 - Projects'!$O88)</f>
        <v>0</v>
      </c>
      <c r="Z245" s="85">
        <f>IF(Z66="x",'3 - Projects'!$O84,0)+IF(Z67="x",'3 - Projects'!$O85)+IF(Z68="x",'3 - Projects'!$O86)+IF(Z69="x",'3 - Projects'!$O87)+IF(Z70="x",'3 - Projects'!$O88)</f>
        <v>0</v>
      </c>
      <c r="AA245" s="85">
        <f>IF(AA66="x",'3 - Projects'!$O84,0)+IF(AA67="x",'3 - Projects'!$O85)+IF(AA68="x",'3 - Projects'!$O86)+IF(AA69="x",'3 - Projects'!$O87)+IF(AA70="x",'3 - Projects'!$O88)</f>
        <v>0</v>
      </c>
      <c r="AB245" s="85">
        <f>IF(AB66="x",'3 - Projects'!$O84,0)+IF(AB67="x",'3 - Projects'!$O85)+IF(AB68="x",'3 - Projects'!$O86)+IF(AB69="x",'3 - Projects'!$O87)+IF(AB70="x",'3 - Projects'!$O88)</f>
        <v>0</v>
      </c>
      <c r="AC245" s="85">
        <f>IF(AC66="x",'3 - Projects'!$O84,0)+IF(AC67="x",'3 - Projects'!$O85)+IF(AC68="x",'3 - Projects'!$O86)+IF(AC69="x",'3 - Projects'!$O87)+IF(AC70="x",'3 - Projects'!$O88)</f>
        <v>0</v>
      </c>
      <c r="AD245" s="85">
        <f>IF(AD66="x",'3 - Projects'!$O84,0)+IF(AD67="x",'3 - Projects'!$O85)+IF(AD68="x",'3 - Projects'!$O86)+IF(AD69="x",'3 - Projects'!$O87)+IF(AD70="x",'3 - Projects'!$O88)</f>
        <v>0</v>
      </c>
      <c r="AE245" s="85">
        <f>IF(AE66="x",'3 - Projects'!$O84,0)+IF(AE67="x",'3 - Projects'!$O85)+IF(AE68="x",'3 - Projects'!$O86)+IF(AE69="x",'3 - Projects'!$O87)+IF(AE70="x",'3 - Projects'!$O88)</f>
        <v>0</v>
      </c>
      <c r="AF245" s="85">
        <f>IF(AF66="x",'3 - Projects'!$O84,0)+IF(AF67="x",'3 - Projects'!$O85)+IF(AF68="x",'3 - Projects'!$O86)+IF(AF69="x",'3 - Projects'!$O87)+IF(AF70="x",'3 - Projects'!$O88)</f>
        <v>0</v>
      </c>
      <c r="AG245" s="85">
        <f>IF(AG66="x",'3 - Projects'!$O84,0)+IF(AG67="x",'3 - Projects'!$O85)+IF(AG68="x",'3 - Projects'!$O86)+IF(AG69="x",'3 - Projects'!$O87)+IF(AG70="x",'3 - Projects'!$O88)</f>
        <v>0</v>
      </c>
      <c r="AH245" s="85">
        <f>IF(AH66="x",'3 - Projects'!$O84,0)+IF(AH67="x",'3 - Projects'!$O85)+IF(AH68="x",'3 - Projects'!$O86)+IF(AH69="x",'3 - Projects'!$O87)+IF(AH70="x",'3 - Projects'!$O88)</f>
        <v>0</v>
      </c>
      <c r="AI245" s="85">
        <f>IF(AI66="x",'3 - Projects'!$O84,0)+IF(AI67="x",'3 - Projects'!$O85)+IF(AI68="x",'3 - Projects'!$O86)+IF(AI69="x",'3 - Projects'!$O87)+IF(AI70="x",'3 - Projects'!$O88)</f>
        <v>0</v>
      </c>
      <c r="AJ245" s="85">
        <f>IF(AJ66="x",'3 - Projects'!$O84,0)+IF(AJ67="x",'3 - Projects'!$O85)+IF(AJ68="x",'3 - Projects'!$O86)+IF(AJ69="x",'3 - Projects'!$O87)+IF(AJ70="x",'3 - Projects'!$O88)</f>
        <v>0</v>
      </c>
      <c r="AK245" s="85">
        <f>IF(AK66="x",'3 - Projects'!$O84,0)+IF(AK67="x",'3 - Projects'!$O85)+IF(AK68="x",'3 - Projects'!$O86)+IF(AK69="x",'3 - Projects'!$O87)+IF(AK70="x",'3 - Projects'!$O88)</f>
        <v>0</v>
      </c>
      <c r="AL245" s="85">
        <f>IF(AL66="x",'3 - Projects'!$O84,0)+IF(AL67="x",'3 - Projects'!$O85)+IF(AL68="x",'3 - Projects'!$O86)+IF(AL69="x",'3 - Projects'!$O87)+IF(AL70="x",'3 - Projects'!$O88)</f>
        <v>0</v>
      </c>
      <c r="AM245" s="85">
        <f>IF(AM66="x",'3 - Projects'!$O84,0)+IF(AM67="x",'3 - Projects'!$O85)+IF(AM68="x",'3 - Projects'!$O86)+IF(AM69="x",'3 - Projects'!$O87)+IF(AM70="x",'3 - Projects'!$O88)</f>
        <v>0</v>
      </c>
      <c r="AN245" s="85">
        <f>IF(AN66="x",'3 - Projects'!$O84,0)+IF(AN67="x",'3 - Projects'!$O85)+IF(AN68="x",'3 - Projects'!$O86)+IF(AN69="x",'3 - Projects'!$O87)+IF(AN70="x",'3 - Projects'!$O88)</f>
        <v>0</v>
      </c>
      <c r="AO245" s="85">
        <f>IF(AO66="x",'3 - Projects'!$O84,0)+IF(AO67="x",'3 - Projects'!$O85)+IF(AO68="x",'3 - Projects'!$O86)+IF(AO69="x",'3 - Projects'!$O87)+IF(AO70="x",'3 - Projects'!$O88)</f>
        <v>0</v>
      </c>
      <c r="AP245" s="85">
        <f>IF(AP66="x",'3 - Projects'!$O84,0)+IF(AP67="x",'3 - Projects'!$O85)+IF(AP68="x",'3 - Projects'!$O86)+IF(AP69="x",'3 - Projects'!$O87)+IF(AP70="x",'3 - Projects'!$O88)</f>
        <v>0</v>
      </c>
      <c r="AQ245" s="85">
        <f>IF(AQ66="x",'3 - Projects'!$O84,0)+IF(AQ67="x",'3 - Projects'!$O85)+IF(AQ68="x",'3 - Projects'!$O86)+IF(AQ69="x",'3 - Projects'!$O87)+IF(AQ70="x",'3 - Projects'!$O88)</f>
        <v>0</v>
      </c>
      <c r="AR245" s="85">
        <f>IF(AR66="x",'3 - Projects'!$O84,0)+IF(AR67="x",'3 - Projects'!$O85)+IF(AR68="x",'3 - Projects'!$O86)+IF(AR69="x",'3 - Projects'!$O87)+IF(AR70="x",'3 - Projects'!$O88)</f>
        <v>0</v>
      </c>
      <c r="AS245" s="85">
        <f>IF(AS66="x",'3 - Projects'!$O84,0)+IF(AS67="x",'3 - Projects'!$O85)+IF(AS68="x",'3 - Projects'!$O86)+IF(AS69="x",'3 - Projects'!$O87)+IF(AS70="x",'3 - Projects'!$O88)</f>
        <v>0</v>
      </c>
      <c r="AT245" s="85">
        <f>IF(AT66="x",'3 - Projects'!$O84,0)+IF(AT67="x",'3 - Projects'!$O85)+IF(AT68="x",'3 - Projects'!$O86)+IF(AT69="x",'3 - Projects'!$O87)+IF(AT70="x",'3 - Projects'!$O88)</f>
        <v>0</v>
      </c>
      <c r="AU245" s="85">
        <f>IF(AU66="x",'3 - Projects'!$O84,0)+IF(AU67="x",'3 - Projects'!$O85)+IF(AU68="x",'3 - Projects'!$O86)+IF(AU69="x",'3 - Projects'!$O87)+IF(AU70="x",'3 - Projects'!$O88)</f>
        <v>0</v>
      </c>
      <c r="AV245" s="85">
        <f>IF(AV66="x",'3 - Projects'!$O84,0)+IF(AV67="x",'3 - Projects'!$O85)+IF(AV68="x",'3 - Projects'!$O86)+IF(AV69="x",'3 - Projects'!$O87)+IF(AV70="x",'3 - Projects'!$O88)</f>
        <v>0</v>
      </c>
      <c r="AW245" s="85">
        <f>IF(AW66="x",'3 - Projects'!$O84,0)+IF(AW67="x",'3 - Projects'!$O85)+IF(AW68="x",'3 - Projects'!$O86)+IF(AW69="x",'3 - Projects'!$O87)+IF(AW70="x",'3 - Projects'!$O88)</f>
        <v>0</v>
      </c>
      <c r="AX245" s="85">
        <f>IF(AX66="x",'3 - Projects'!$O84,0)+IF(AX67="x",'3 - Projects'!$O85)+IF(AX68="x",'3 - Projects'!$O86)+IF(AX69="x",'3 - Projects'!$O87)+IF(AX70="x",'3 - Projects'!$O88)</f>
        <v>0</v>
      </c>
      <c r="AY245" s="85">
        <f>IF(AY66="x",'3 - Projects'!$O84,0)+IF(AY67="x",'3 - Projects'!$O85)+IF(AY68="x",'3 - Projects'!$O86)+IF(AY69="x",'3 - Projects'!$O87)+IF(AY70="x",'3 - Projects'!$O88)</f>
        <v>0</v>
      </c>
      <c r="AZ245" s="85">
        <f>IF(AZ66="x",'3 - Projects'!$O84,0)+IF(AZ67="x",'3 - Projects'!$O85)+IF(AZ68="x",'3 - Projects'!$O86)+IF(AZ69="x",'3 - Projects'!$O87)+IF(AZ70="x",'3 - Projects'!$O88)</f>
        <v>0</v>
      </c>
      <c r="BA245" s="85">
        <f>IF(BA66="x",'3 - Projects'!$O84,0)+IF(BA67="x",'3 - Projects'!$O85)+IF(BA68="x",'3 - Projects'!$O86)+IF(BA69="x",'3 - Projects'!$O87)+IF(BA70="x",'3 - Projects'!$O88)</f>
        <v>0</v>
      </c>
      <c r="BB245" s="85">
        <f>IF(BB66="x",'3 - Projects'!$O84,0)+IF(BB67="x",'3 - Projects'!$O85)+IF(BB68="x",'3 - Projects'!$O86)+IF(BB69="x",'3 - Projects'!$O87)+IF(BB70="x",'3 - Projects'!$O88)</f>
        <v>0</v>
      </c>
      <c r="BC245" s="85">
        <f>IF(BC66="x",'3 - Projects'!$O84,0)+IF(BC67="x",'3 - Projects'!$O85)+IF(BC68="x",'3 - Projects'!$O86)+IF(BC69="x",'3 - Projects'!$O87)+IF(BC70="x",'3 - Projects'!$O88)</f>
        <v>0</v>
      </c>
      <c r="BD245" s="85">
        <f>IF(BD66="x",'3 - Projects'!$O84,0)+IF(BD67="x",'3 - Projects'!$O85)+IF(BD68="x",'3 - Projects'!$O86)+IF(BD69="x",'3 - Projects'!$O87)+IF(BD70="x",'3 - Projects'!$O88)</f>
        <v>0</v>
      </c>
      <c r="BE245" s="85">
        <f>IF(BE66="x",'3 - Projects'!$O84,0)+IF(BE67="x",'3 - Projects'!$O85)+IF(BE68="x",'3 - Projects'!$O86)+IF(BE69="x",'3 - Projects'!$O87)+IF(BE70="x",'3 - Projects'!$O88)</f>
        <v>0</v>
      </c>
      <c r="BF245" s="85">
        <f>IF(BF66="x",'3 - Projects'!$O84,0)+IF(BF67="x",'3 - Projects'!$O85)+IF(BF68="x",'3 - Projects'!$O86)+IF(BF69="x",'3 - Projects'!$O87)+IF(BF70="x",'3 - Projects'!$O88)</f>
        <v>0</v>
      </c>
      <c r="BG245" s="85">
        <f>IF(BG66="x",'3 - Projects'!$O84,0)+IF(BG67="x",'3 - Projects'!$O85)+IF(BG68="x",'3 - Projects'!$O86)+IF(BG69="x",'3 - Projects'!$O87)+IF(BG70="x",'3 - Projects'!$O88)</f>
        <v>0</v>
      </c>
      <c r="BH245" s="86">
        <f>IF(BH66="x",'3 - Projects'!$O84,0)+IF(BH67="x",'3 - Projects'!$O85)+IF(BH68="x",'3 - Projects'!$O86)+IF(BH69="x",'3 - Projects'!$O87)+IF(BH70="x",'3 - Projects'!$O88)</f>
        <v>0</v>
      </c>
    </row>
    <row r="246" spans="1:60">
      <c r="A246" s="87"/>
      <c r="B246" s="88" t="str">
        <f>IF(Resource10_Name&lt;&gt;"",Resource10_Name&amp;"(s)","")</f>
        <v/>
      </c>
      <c r="C246" s="88"/>
      <c r="D246" s="88"/>
      <c r="E246" s="88"/>
      <c r="F246" s="88"/>
      <c r="G246" s="88"/>
      <c r="H246" s="88"/>
      <c r="I246" s="87">
        <f>IF(I66="x",'3 - Projects'!$P84,0)+IF(I67="x",'3 - Projects'!$P85)+IF(I68="x",'3 - Projects'!$P86)+IF(I69="x",'3 - Projects'!$P87)+IF(I70="x",'3 - Projects'!$P88)</f>
        <v>0</v>
      </c>
      <c r="J246" s="88">
        <f>IF(J66="x",'3 - Projects'!$P84,0)+IF(J67="x",'3 - Projects'!$P85)+IF(J68="x",'3 - Projects'!$P86)+IF(J69="x",'3 - Projects'!$P87)+IF(J70="x",'3 - Projects'!$P88)</f>
        <v>0</v>
      </c>
      <c r="K246" s="88">
        <f>IF(K66="x",'3 - Projects'!$P84,0)+IF(K67="x",'3 - Projects'!$P85)+IF(K68="x",'3 - Projects'!$P86)+IF(K69="x",'3 - Projects'!$P87)+IF(K70="x",'3 - Projects'!$P88)</f>
        <v>0</v>
      </c>
      <c r="L246" s="88">
        <f>IF(L66="x",'3 - Projects'!$P84,0)+IF(L67="x",'3 - Projects'!$P85)+IF(L68="x",'3 - Projects'!$P86)+IF(L69="x",'3 - Projects'!$P87)+IF(L70="x",'3 - Projects'!$P88)</f>
        <v>0</v>
      </c>
      <c r="M246" s="88">
        <f>IF(M66="x",'3 - Projects'!$P84,0)+IF(M67="x",'3 - Projects'!$P85)+IF(M68="x",'3 - Projects'!$P86)+IF(M69="x",'3 - Projects'!$P87)+IF(M70="x",'3 - Projects'!$P88)</f>
        <v>0</v>
      </c>
      <c r="N246" s="88">
        <f>IF(N66="x",'3 - Projects'!$P84,0)+IF(N67="x",'3 - Projects'!$P85)+IF(N68="x",'3 - Projects'!$P86)+IF(N69="x",'3 - Projects'!$P87)+IF(N70="x",'3 - Projects'!$P88)</f>
        <v>0</v>
      </c>
      <c r="O246" s="88">
        <f>IF(O66="x",'3 - Projects'!$P84,0)+IF(O67="x",'3 - Projects'!$P85)+IF(O68="x",'3 - Projects'!$P86)+IF(O69="x",'3 - Projects'!$P87)+IF(O70="x",'3 - Projects'!$P88)</f>
        <v>0</v>
      </c>
      <c r="P246" s="88">
        <f>IF(P66="x",'3 - Projects'!$P84,0)+IF(P67="x",'3 - Projects'!$P85)+IF(P68="x",'3 - Projects'!$P86)+IF(P69="x",'3 - Projects'!$P87)+IF(P70="x",'3 - Projects'!$P88)</f>
        <v>0</v>
      </c>
      <c r="Q246" s="88">
        <f>IF(Q66="x",'3 - Projects'!$P84,0)+IF(Q67="x",'3 - Projects'!$P85)+IF(Q68="x",'3 - Projects'!$P86)+IF(Q69="x",'3 - Projects'!$P87)+IF(Q70="x",'3 - Projects'!$P88)</f>
        <v>0</v>
      </c>
      <c r="R246" s="88">
        <f>IF(R66="x",'3 - Projects'!$P84,0)+IF(R67="x",'3 - Projects'!$P85)+IF(R68="x",'3 - Projects'!$P86)+IF(R69="x",'3 - Projects'!$P87)+IF(R70="x",'3 - Projects'!$P88)</f>
        <v>0</v>
      </c>
      <c r="S246" s="88">
        <f>IF(S66="x",'3 - Projects'!$P84,0)+IF(S67="x",'3 - Projects'!$P85)+IF(S68="x",'3 - Projects'!$P86)+IF(S69="x",'3 - Projects'!$P87)+IF(S70="x",'3 - Projects'!$P88)</f>
        <v>0</v>
      </c>
      <c r="T246" s="88">
        <f>IF(T66="x",'3 - Projects'!$P84,0)+IF(T67="x",'3 - Projects'!$P85)+IF(T68="x",'3 - Projects'!$P86)+IF(T69="x",'3 - Projects'!$P87)+IF(T70="x",'3 - Projects'!$P88)</f>
        <v>0</v>
      </c>
      <c r="U246" s="88">
        <f>IF(U66="x",'3 - Projects'!$P84,0)+IF(U67="x",'3 - Projects'!$P85)+IF(U68="x",'3 - Projects'!$P86)+IF(U69="x",'3 - Projects'!$P87)+IF(U70="x",'3 - Projects'!$P88)</f>
        <v>0</v>
      </c>
      <c r="V246" s="88">
        <f>IF(V66="x",'3 - Projects'!$P84,0)+IF(V67="x",'3 - Projects'!$P85)+IF(V68="x",'3 - Projects'!$P86)+IF(V69="x",'3 - Projects'!$P87)+IF(V70="x",'3 - Projects'!$P88)</f>
        <v>0</v>
      </c>
      <c r="W246" s="88">
        <f>IF(W66="x",'3 - Projects'!$P84,0)+IF(W67="x",'3 - Projects'!$P85)+IF(W68="x",'3 - Projects'!$P86)+IF(W69="x",'3 - Projects'!$P87)+IF(W70="x",'3 - Projects'!$P88)</f>
        <v>0</v>
      </c>
      <c r="X246" s="88">
        <f>IF(X66="x",'3 - Projects'!$P84,0)+IF(X67="x",'3 - Projects'!$P85)+IF(X68="x",'3 - Projects'!$P86)+IF(X69="x",'3 - Projects'!$P87)+IF(X70="x",'3 - Projects'!$P88)</f>
        <v>0</v>
      </c>
      <c r="Y246" s="88">
        <f>IF(Y66="x",'3 - Projects'!$P84,0)+IF(Y67="x",'3 - Projects'!$P85)+IF(Y68="x",'3 - Projects'!$P86)+IF(Y69="x",'3 - Projects'!$P87)+IF(Y70="x",'3 - Projects'!$P88)</f>
        <v>0</v>
      </c>
      <c r="Z246" s="88">
        <f>IF(Z66="x",'3 - Projects'!$P84,0)+IF(Z67="x",'3 - Projects'!$P85)+IF(Z68="x",'3 - Projects'!$P86)+IF(Z69="x",'3 - Projects'!$P87)+IF(Z70="x",'3 - Projects'!$P88)</f>
        <v>0</v>
      </c>
      <c r="AA246" s="88">
        <f>IF(AA66="x",'3 - Projects'!$P84,0)+IF(AA67="x",'3 - Projects'!$P85)+IF(AA68="x",'3 - Projects'!$P86)+IF(AA69="x",'3 - Projects'!$P87)+IF(AA70="x",'3 - Projects'!$P88)</f>
        <v>0</v>
      </c>
      <c r="AB246" s="88">
        <f>IF(AB66="x",'3 - Projects'!$P84,0)+IF(AB67="x",'3 - Projects'!$P85)+IF(AB68="x",'3 - Projects'!$P86)+IF(AB69="x",'3 - Projects'!$P87)+IF(AB70="x",'3 - Projects'!$P88)</f>
        <v>0</v>
      </c>
      <c r="AC246" s="88">
        <f>IF(AC66="x",'3 - Projects'!$P84,0)+IF(AC67="x",'3 - Projects'!$P85)+IF(AC68="x",'3 - Projects'!$P86)+IF(AC69="x",'3 - Projects'!$P87)+IF(AC70="x",'3 - Projects'!$P88)</f>
        <v>0</v>
      </c>
      <c r="AD246" s="88">
        <f>IF(AD66="x",'3 - Projects'!$P84,0)+IF(AD67="x",'3 - Projects'!$P85)+IF(AD68="x",'3 - Projects'!$P86)+IF(AD69="x",'3 - Projects'!$P87)+IF(AD70="x",'3 - Projects'!$P88)</f>
        <v>0</v>
      </c>
      <c r="AE246" s="88">
        <f>IF(AE66="x",'3 - Projects'!$P84,0)+IF(AE67="x",'3 - Projects'!$P85)+IF(AE68="x",'3 - Projects'!$P86)+IF(AE69="x",'3 - Projects'!$P87)+IF(AE70="x",'3 - Projects'!$P88)</f>
        <v>0</v>
      </c>
      <c r="AF246" s="88">
        <f>IF(AF66="x",'3 - Projects'!$P84,0)+IF(AF67="x",'3 - Projects'!$P85)+IF(AF68="x",'3 - Projects'!$P86)+IF(AF69="x",'3 - Projects'!$P87)+IF(AF70="x",'3 - Projects'!$P88)</f>
        <v>0</v>
      </c>
      <c r="AG246" s="88">
        <f>IF(AG66="x",'3 - Projects'!$P84,0)+IF(AG67="x",'3 - Projects'!$P85)+IF(AG68="x",'3 - Projects'!$P86)+IF(AG69="x",'3 - Projects'!$P87)+IF(AG70="x",'3 - Projects'!$P88)</f>
        <v>0</v>
      </c>
      <c r="AH246" s="88">
        <f>IF(AH66="x",'3 - Projects'!$P84,0)+IF(AH67="x",'3 - Projects'!$P85)+IF(AH68="x",'3 - Projects'!$P86)+IF(AH69="x",'3 - Projects'!$P87)+IF(AH70="x",'3 - Projects'!$P88)</f>
        <v>0</v>
      </c>
      <c r="AI246" s="88">
        <f>IF(AI66="x",'3 - Projects'!$P84,0)+IF(AI67="x",'3 - Projects'!$P85)+IF(AI68="x",'3 - Projects'!$P86)+IF(AI69="x",'3 - Projects'!$P87)+IF(AI70="x",'3 - Projects'!$P88)</f>
        <v>0</v>
      </c>
      <c r="AJ246" s="88">
        <f>IF(AJ66="x",'3 - Projects'!$P84,0)+IF(AJ67="x",'3 - Projects'!$P85)+IF(AJ68="x",'3 - Projects'!$P86)+IF(AJ69="x",'3 - Projects'!$P87)+IF(AJ70="x",'3 - Projects'!$P88)</f>
        <v>0</v>
      </c>
      <c r="AK246" s="88">
        <f>IF(AK66="x",'3 - Projects'!$P84,0)+IF(AK67="x",'3 - Projects'!$P85)+IF(AK68="x",'3 - Projects'!$P86)+IF(AK69="x",'3 - Projects'!$P87)+IF(AK70="x",'3 - Projects'!$P88)</f>
        <v>0</v>
      </c>
      <c r="AL246" s="88">
        <f>IF(AL66="x",'3 - Projects'!$P84,0)+IF(AL67="x",'3 - Projects'!$P85)+IF(AL68="x",'3 - Projects'!$P86)+IF(AL69="x",'3 - Projects'!$P87)+IF(AL70="x",'3 - Projects'!$P88)</f>
        <v>0</v>
      </c>
      <c r="AM246" s="88">
        <f>IF(AM66="x",'3 - Projects'!$P84,0)+IF(AM67="x",'3 - Projects'!$P85)+IF(AM68="x",'3 - Projects'!$P86)+IF(AM69="x",'3 - Projects'!$P87)+IF(AM70="x",'3 - Projects'!$P88)</f>
        <v>0</v>
      </c>
      <c r="AN246" s="88">
        <f>IF(AN66="x",'3 - Projects'!$P84,0)+IF(AN67="x",'3 - Projects'!$P85)+IF(AN68="x",'3 - Projects'!$P86)+IF(AN69="x",'3 - Projects'!$P87)+IF(AN70="x",'3 - Projects'!$P88)</f>
        <v>0</v>
      </c>
      <c r="AO246" s="88">
        <f>IF(AO66="x",'3 - Projects'!$P84,0)+IF(AO67="x",'3 - Projects'!$P85)+IF(AO68="x",'3 - Projects'!$P86)+IF(AO69="x",'3 - Projects'!$P87)+IF(AO70="x",'3 - Projects'!$P88)</f>
        <v>0</v>
      </c>
      <c r="AP246" s="88">
        <f>IF(AP66="x",'3 - Projects'!$P84,0)+IF(AP67="x",'3 - Projects'!$P85)+IF(AP68="x",'3 - Projects'!$P86)+IF(AP69="x",'3 - Projects'!$P87)+IF(AP70="x",'3 - Projects'!$P88)</f>
        <v>0</v>
      </c>
      <c r="AQ246" s="88">
        <f>IF(AQ66="x",'3 - Projects'!$P84,0)+IF(AQ67="x",'3 - Projects'!$P85)+IF(AQ68="x",'3 - Projects'!$P86)+IF(AQ69="x",'3 - Projects'!$P87)+IF(AQ70="x",'3 - Projects'!$P88)</f>
        <v>0</v>
      </c>
      <c r="AR246" s="88">
        <f>IF(AR66="x",'3 - Projects'!$P84,0)+IF(AR67="x",'3 - Projects'!$P85)+IF(AR68="x",'3 - Projects'!$P86)+IF(AR69="x",'3 - Projects'!$P87)+IF(AR70="x",'3 - Projects'!$P88)</f>
        <v>0</v>
      </c>
      <c r="AS246" s="88">
        <f>IF(AS66="x",'3 - Projects'!$P84,0)+IF(AS67="x",'3 - Projects'!$P85)+IF(AS68="x",'3 - Projects'!$P86)+IF(AS69="x",'3 - Projects'!$P87)+IF(AS70="x",'3 - Projects'!$P88)</f>
        <v>0</v>
      </c>
      <c r="AT246" s="88">
        <f>IF(AT66="x",'3 - Projects'!$P84,0)+IF(AT67="x",'3 - Projects'!$P85)+IF(AT68="x",'3 - Projects'!$P86)+IF(AT69="x",'3 - Projects'!$P87)+IF(AT70="x",'3 - Projects'!$P88)</f>
        <v>0</v>
      </c>
      <c r="AU246" s="88">
        <f>IF(AU66="x",'3 - Projects'!$P84,0)+IF(AU67="x",'3 - Projects'!$P85)+IF(AU68="x",'3 - Projects'!$P86)+IF(AU69="x",'3 - Projects'!$P87)+IF(AU70="x",'3 - Projects'!$P88)</f>
        <v>0</v>
      </c>
      <c r="AV246" s="88">
        <f>IF(AV66="x",'3 - Projects'!$P84,0)+IF(AV67="x",'3 - Projects'!$P85)+IF(AV68="x",'3 - Projects'!$P86)+IF(AV69="x",'3 - Projects'!$P87)+IF(AV70="x",'3 - Projects'!$P88)</f>
        <v>0</v>
      </c>
      <c r="AW246" s="88">
        <f>IF(AW66="x",'3 - Projects'!$P84,0)+IF(AW67="x",'3 - Projects'!$P85)+IF(AW68="x",'3 - Projects'!$P86)+IF(AW69="x",'3 - Projects'!$P87)+IF(AW70="x",'3 - Projects'!$P88)</f>
        <v>0</v>
      </c>
      <c r="AX246" s="88">
        <f>IF(AX66="x",'3 - Projects'!$P84,0)+IF(AX67="x",'3 - Projects'!$P85)+IF(AX68="x",'3 - Projects'!$P86)+IF(AX69="x",'3 - Projects'!$P87)+IF(AX70="x",'3 - Projects'!$P88)</f>
        <v>0</v>
      </c>
      <c r="AY246" s="88">
        <f>IF(AY66="x",'3 - Projects'!$P84,0)+IF(AY67="x",'3 - Projects'!$P85)+IF(AY68="x",'3 - Projects'!$P86)+IF(AY69="x",'3 - Projects'!$P87)+IF(AY70="x",'3 - Projects'!$P88)</f>
        <v>0</v>
      </c>
      <c r="AZ246" s="88">
        <f>IF(AZ66="x",'3 - Projects'!$P84,0)+IF(AZ67="x",'3 - Projects'!$P85)+IF(AZ68="x",'3 - Projects'!$P86)+IF(AZ69="x",'3 - Projects'!$P87)+IF(AZ70="x",'3 - Projects'!$P88)</f>
        <v>0</v>
      </c>
      <c r="BA246" s="88">
        <f>IF(BA66="x",'3 - Projects'!$P84,0)+IF(BA67="x",'3 - Projects'!$P85)+IF(BA68="x",'3 - Projects'!$P86)+IF(BA69="x",'3 - Projects'!$P87)+IF(BA70="x",'3 - Projects'!$P88)</f>
        <v>0</v>
      </c>
      <c r="BB246" s="88">
        <f>IF(BB66="x",'3 - Projects'!$P84,0)+IF(BB67="x",'3 - Projects'!$P85)+IF(BB68="x",'3 - Projects'!$P86)+IF(BB69="x",'3 - Projects'!$P87)+IF(BB70="x",'3 - Projects'!$P88)</f>
        <v>0</v>
      </c>
      <c r="BC246" s="88">
        <f>IF(BC66="x",'3 - Projects'!$P84,0)+IF(BC67="x",'3 - Projects'!$P85)+IF(BC68="x",'3 - Projects'!$P86)+IF(BC69="x",'3 - Projects'!$P87)+IF(BC70="x",'3 - Projects'!$P88)</f>
        <v>0</v>
      </c>
      <c r="BD246" s="88">
        <f>IF(BD66="x",'3 - Projects'!$P84,0)+IF(BD67="x",'3 - Projects'!$P85)+IF(BD68="x",'3 - Projects'!$P86)+IF(BD69="x",'3 - Projects'!$P87)+IF(BD70="x",'3 - Projects'!$P88)</f>
        <v>0</v>
      </c>
      <c r="BE246" s="88">
        <f>IF(BE66="x",'3 - Projects'!$P84,0)+IF(BE67="x",'3 - Projects'!$P85)+IF(BE68="x",'3 - Projects'!$P86)+IF(BE69="x",'3 - Projects'!$P87)+IF(BE70="x",'3 - Projects'!$P88)</f>
        <v>0</v>
      </c>
      <c r="BF246" s="88">
        <f>IF(BF66="x",'3 - Projects'!$P84,0)+IF(BF67="x",'3 - Projects'!$P85)+IF(BF68="x",'3 - Projects'!$P86)+IF(BF69="x",'3 - Projects'!$P87)+IF(BF70="x",'3 - Projects'!$P88)</f>
        <v>0</v>
      </c>
      <c r="BG246" s="88">
        <f>IF(BG66="x",'3 - Projects'!$P84,0)+IF(BG67="x",'3 - Projects'!$P85)+IF(BG68="x",'3 - Projects'!$P86)+IF(BG69="x",'3 - Projects'!$P87)+IF(BG70="x",'3 - Projects'!$P88)</f>
        <v>0</v>
      </c>
      <c r="BH246" s="89">
        <f>IF(BH66="x",'3 - Projects'!$P84,0)+IF(BH67="x",'3 - Projects'!$P85)+IF(BH68="x",'3 - Projects'!$P86)+IF(BH69="x",'3 - Projects'!$P87)+IF(BH70="x",'3 - Projects'!$P88)</f>
        <v>0</v>
      </c>
    </row>
    <row r="247" spans="1:60">
      <c r="A247" s="93" t="s">
        <v>20</v>
      </c>
      <c r="B247" s="82" t="str">
        <f>IF(Resource1_Name&lt;&gt;"",Resource1_Name&amp;"(s)","")</f>
        <v/>
      </c>
      <c r="C247" s="85"/>
      <c r="D247" s="85"/>
      <c r="E247" s="85"/>
      <c r="F247" s="85"/>
      <c r="G247" s="85"/>
      <c r="H247" s="85"/>
      <c r="I247" s="84">
        <f>IF(I71="x",'3 - Projects'!$G94,0)+IF(I72="x",'3 - Projects'!$G95)+IF(I73="x",'3 - Projects'!$G96)+IF(I74="x",'3 - Projects'!$G97)+IF(I75="x",'3 - Projects'!$G98)</f>
        <v>0</v>
      </c>
      <c r="J247" s="85">
        <f>IF(J71="x",'3 - Projects'!$G94,0)+IF(J72="x",'3 - Projects'!$G95)+IF(J73="x",'3 - Projects'!$G96)+IF(J74="x",'3 - Projects'!$G97)+IF(J75="x",'3 - Projects'!$G98)</f>
        <v>0</v>
      </c>
      <c r="K247" s="85">
        <f>IF(K71="x",'3 - Projects'!$G94,0)+IF(K72="x",'3 - Projects'!$G95)+IF(K73="x",'3 - Projects'!$G96)+IF(K74="x",'3 - Projects'!$G97)+IF(K75="x",'3 - Projects'!$G98)</f>
        <v>0</v>
      </c>
      <c r="L247" s="85">
        <f>IF(L71="x",'3 - Projects'!$G94,0)+IF(L72="x",'3 - Projects'!$G95)+IF(L73="x",'3 - Projects'!$G96)+IF(L74="x",'3 - Projects'!$G97)+IF(L75="x",'3 - Projects'!$G98)</f>
        <v>0</v>
      </c>
      <c r="M247" s="85">
        <f>IF(M71="x",'3 - Projects'!$G94,0)+IF(M72="x",'3 - Projects'!$G95)+IF(M73="x",'3 - Projects'!$G96)+IF(M74="x",'3 - Projects'!$G97)+IF(M75="x",'3 - Projects'!$G98)</f>
        <v>0</v>
      </c>
      <c r="N247" s="85">
        <f>IF(N71="x",'3 - Projects'!$G94,0)+IF(N72="x",'3 - Projects'!$G95)+IF(N73="x",'3 - Projects'!$G96)+IF(N74="x",'3 - Projects'!$G97)+IF(N75="x",'3 - Projects'!$G98)</f>
        <v>0</v>
      </c>
      <c r="O247" s="85">
        <f>IF(O71="x",'3 - Projects'!$G94,0)+IF(O72="x",'3 - Projects'!$G95)+IF(O73="x",'3 - Projects'!$G96)+IF(O74="x",'3 - Projects'!$G97)+IF(O75="x",'3 - Projects'!$G98)</f>
        <v>0</v>
      </c>
      <c r="P247" s="85">
        <f>IF(P71="x",'3 - Projects'!$G94,0)+IF(P72="x",'3 - Projects'!$G95)+IF(P73="x",'3 - Projects'!$G96)+IF(P74="x",'3 - Projects'!$G97)+IF(P75="x",'3 - Projects'!$G98)</f>
        <v>0</v>
      </c>
      <c r="Q247" s="85">
        <f>IF(Q71="x",'3 - Projects'!$G94,0)+IF(Q72="x",'3 - Projects'!$G95)+IF(Q73="x",'3 - Projects'!$G96)+IF(Q74="x",'3 - Projects'!$G97)+IF(Q75="x",'3 - Projects'!$G98)</f>
        <v>0</v>
      </c>
      <c r="R247" s="85">
        <f>IF(R71="x",'3 - Projects'!$G94,0)+IF(R72="x",'3 - Projects'!$G95)+IF(R73="x",'3 - Projects'!$G96)+IF(R74="x",'3 - Projects'!$G97)+IF(R75="x",'3 - Projects'!$G98)</f>
        <v>0</v>
      </c>
      <c r="S247" s="85">
        <f>IF(S71="x",'3 - Projects'!$G94,0)+IF(S72="x",'3 - Projects'!$G95)+IF(S73="x",'3 - Projects'!$G96)+IF(S74="x",'3 - Projects'!$G97)+IF(S75="x",'3 - Projects'!$G98)</f>
        <v>0</v>
      </c>
      <c r="T247" s="85">
        <f>IF(T71="x",'3 - Projects'!$G94,0)+IF(T72="x",'3 - Projects'!$G95)+IF(T73="x",'3 - Projects'!$G96)+IF(T74="x",'3 - Projects'!$G97)+IF(T75="x",'3 - Projects'!$G98)</f>
        <v>0</v>
      </c>
      <c r="U247" s="85">
        <f>IF(U71="x",'3 - Projects'!$G94,0)+IF(U72="x",'3 - Projects'!$G95)+IF(U73="x",'3 - Projects'!$G96)+IF(U74="x",'3 - Projects'!$G97)+IF(U75="x",'3 - Projects'!$G98)</f>
        <v>0</v>
      </c>
      <c r="V247" s="85">
        <f>IF(V71="x",'3 - Projects'!$G94,0)+IF(V72="x",'3 - Projects'!$G95)+IF(V73="x",'3 - Projects'!$G96)+IF(V74="x",'3 - Projects'!$G97)+IF(V75="x",'3 - Projects'!$G98)</f>
        <v>0</v>
      </c>
      <c r="W247" s="85">
        <f>IF(W71="x",'3 - Projects'!$G94,0)+IF(W72="x",'3 - Projects'!$G95)+IF(W73="x",'3 - Projects'!$G96)+IF(W74="x",'3 - Projects'!$G97)+IF(W75="x",'3 - Projects'!$G98)</f>
        <v>0</v>
      </c>
      <c r="X247" s="85">
        <f>IF(X71="x",'3 - Projects'!$G94,0)+IF(X72="x",'3 - Projects'!$G95)+IF(X73="x",'3 - Projects'!$G96)+IF(X74="x",'3 - Projects'!$G97)+IF(X75="x",'3 - Projects'!$G98)</f>
        <v>0</v>
      </c>
      <c r="Y247" s="85">
        <f>IF(Y71="x",'3 - Projects'!$G94,0)+IF(Y72="x",'3 - Projects'!$G95)+IF(Y73="x",'3 - Projects'!$G96)+IF(Y74="x",'3 - Projects'!$G97)+IF(Y75="x",'3 - Projects'!$G98)</f>
        <v>0</v>
      </c>
      <c r="Z247" s="85">
        <f>IF(Z71="x",'3 - Projects'!$G94,0)+IF(Z72="x",'3 - Projects'!$G95)+IF(Z73="x",'3 - Projects'!$G96)+IF(Z74="x",'3 - Projects'!$G97)+IF(Z75="x",'3 - Projects'!$G98)</f>
        <v>0</v>
      </c>
      <c r="AA247" s="85">
        <f>IF(AA71="x",'3 - Projects'!$G94,0)+IF(AA72="x",'3 - Projects'!$G95)+IF(AA73="x",'3 - Projects'!$G96)+IF(AA74="x",'3 - Projects'!$G97)+IF(AA75="x",'3 - Projects'!$G98)</f>
        <v>0</v>
      </c>
      <c r="AB247" s="85">
        <f>IF(AB71="x",'3 - Projects'!$G94,0)+IF(AB72="x",'3 - Projects'!$G95)+IF(AB73="x",'3 - Projects'!$G96)+IF(AB74="x",'3 - Projects'!$G97)+IF(AB75="x",'3 - Projects'!$G98)</f>
        <v>0</v>
      </c>
      <c r="AC247" s="85">
        <f>IF(AC71="x",'3 - Projects'!$G94,0)+IF(AC72="x",'3 - Projects'!$G95)+IF(AC73="x",'3 - Projects'!$G96)+IF(AC74="x",'3 - Projects'!$G97)+IF(AC75="x",'3 - Projects'!$G98)</f>
        <v>0</v>
      </c>
      <c r="AD247" s="85">
        <f>IF(AD71="x",'3 - Projects'!$G94,0)+IF(AD72="x",'3 - Projects'!$G95)+IF(AD73="x",'3 - Projects'!$G96)+IF(AD74="x",'3 - Projects'!$G97)+IF(AD75="x",'3 - Projects'!$G98)</f>
        <v>0</v>
      </c>
      <c r="AE247" s="85">
        <f>IF(AE71="x",'3 - Projects'!$G94,0)+IF(AE72="x",'3 - Projects'!$G95)+IF(AE73="x",'3 - Projects'!$G96)+IF(AE74="x",'3 - Projects'!$G97)+IF(AE75="x",'3 - Projects'!$G98)</f>
        <v>0</v>
      </c>
      <c r="AF247" s="85">
        <f>IF(AF71="x",'3 - Projects'!$G94,0)+IF(AF72="x",'3 - Projects'!$G95)+IF(AF73="x",'3 - Projects'!$G96)+IF(AF74="x",'3 - Projects'!$G97)+IF(AF75="x",'3 - Projects'!$G98)</f>
        <v>0</v>
      </c>
      <c r="AG247" s="85">
        <f>IF(AG71="x",'3 - Projects'!$G94,0)+IF(AG72="x",'3 - Projects'!$G95)+IF(AG73="x",'3 - Projects'!$G96)+IF(AG74="x",'3 - Projects'!$G97)+IF(AG75="x",'3 - Projects'!$G98)</f>
        <v>0</v>
      </c>
      <c r="AH247" s="85">
        <f>IF(AH71="x",'3 - Projects'!$G94,0)+IF(AH72="x",'3 - Projects'!$G95)+IF(AH73="x",'3 - Projects'!$G96)+IF(AH74="x",'3 - Projects'!$G97)+IF(AH75="x",'3 - Projects'!$G98)</f>
        <v>0</v>
      </c>
      <c r="AI247" s="85">
        <f>IF(AI71="x",'3 - Projects'!$G94,0)+IF(AI72="x",'3 - Projects'!$G95)+IF(AI73="x",'3 - Projects'!$G96)+IF(AI74="x",'3 - Projects'!$G97)+IF(AI75="x",'3 - Projects'!$G98)</f>
        <v>0</v>
      </c>
      <c r="AJ247" s="85">
        <f>IF(AJ71="x",'3 - Projects'!$G94,0)+IF(AJ72="x",'3 - Projects'!$G95)+IF(AJ73="x",'3 - Projects'!$G96)+IF(AJ74="x",'3 - Projects'!$G97)+IF(AJ75="x",'3 - Projects'!$G98)</f>
        <v>0</v>
      </c>
      <c r="AK247" s="85">
        <f>IF(AK71="x",'3 - Projects'!$G94,0)+IF(AK72="x",'3 - Projects'!$G95)+IF(AK73="x",'3 - Projects'!$G96)+IF(AK74="x",'3 - Projects'!$G97)+IF(AK75="x",'3 - Projects'!$G98)</f>
        <v>0</v>
      </c>
      <c r="AL247" s="85">
        <f>IF(AL71="x",'3 - Projects'!$G94,0)+IF(AL72="x",'3 - Projects'!$G95)+IF(AL73="x",'3 - Projects'!$G96)+IF(AL74="x",'3 - Projects'!$G97)+IF(AL75="x",'3 - Projects'!$G98)</f>
        <v>0</v>
      </c>
      <c r="AM247" s="85">
        <f>IF(AM71="x",'3 - Projects'!$G94,0)+IF(AM72="x",'3 - Projects'!$G95)+IF(AM73="x",'3 - Projects'!$G96)+IF(AM74="x",'3 - Projects'!$G97)+IF(AM75="x",'3 - Projects'!$G98)</f>
        <v>0</v>
      </c>
      <c r="AN247" s="85">
        <f>IF(AN71="x",'3 - Projects'!$G94,0)+IF(AN72="x",'3 - Projects'!$G95)+IF(AN73="x",'3 - Projects'!$G96)+IF(AN74="x",'3 - Projects'!$G97)+IF(AN75="x",'3 - Projects'!$G98)</f>
        <v>0</v>
      </c>
      <c r="AO247" s="85">
        <f>IF(AO71="x",'3 - Projects'!$G94,0)+IF(AO72="x",'3 - Projects'!$G95)+IF(AO73="x",'3 - Projects'!$G96)+IF(AO74="x",'3 - Projects'!$G97)+IF(AO75="x",'3 - Projects'!$G98)</f>
        <v>0</v>
      </c>
      <c r="AP247" s="85">
        <f>IF(AP71="x",'3 - Projects'!$G94,0)+IF(AP72="x",'3 - Projects'!$G95)+IF(AP73="x",'3 - Projects'!$G96)+IF(AP74="x",'3 - Projects'!$G97)+IF(AP75="x",'3 - Projects'!$G98)</f>
        <v>0</v>
      </c>
      <c r="AQ247" s="85">
        <f>IF(AQ71="x",'3 - Projects'!$G94,0)+IF(AQ72="x",'3 - Projects'!$G95)+IF(AQ73="x",'3 - Projects'!$G96)+IF(AQ74="x",'3 - Projects'!$G97)+IF(AQ75="x",'3 - Projects'!$G98)</f>
        <v>0</v>
      </c>
      <c r="AR247" s="85">
        <f>IF(AR71="x",'3 - Projects'!$G94,0)+IF(AR72="x",'3 - Projects'!$G95)+IF(AR73="x",'3 - Projects'!$G96)+IF(AR74="x",'3 - Projects'!$G97)+IF(AR75="x",'3 - Projects'!$G98)</f>
        <v>0</v>
      </c>
      <c r="AS247" s="85">
        <f>IF(AS71="x",'3 - Projects'!$G94,0)+IF(AS72="x",'3 - Projects'!$G95)+IF(AS73="x",'3 - Projects'!$G96)+IF(AS74="x",'3 - Projects'!$G97)+IF(AS75="x",'3 - Projects'!$G98)</f>
        <v>0</v>
      </c>
      <c r="AT247" s="85">
        <f>IF(AT71="x",'3 - Projects'!$G94,0)+IF(AT72="x",'3 - Projects'!$G95)+IF(AT73="x",'3 - Projects'!$G96)+IF(AT74="x",'3 - Projects'!$G97)+IF(AT75="x",'3 - Projects'!$G98)</f>
        <v>0</v>
      </c>
      <c r="AU247" s="85">
        <f>IF(AU71="x",'3 - Projects'!$G94,0)+IF(AU72="x",'3 - Projects'!$G95)+IF(AU73="x",'3 - Projects'!$G96)+IF(AU74="x",'3 - Projects'!$G97)+IF(AU75="x",'3 - Projects'!$G98)</f>
        <v>0</v>
      </c>
      <c r="AV247" s="85">
        <f>IF(AV71="x",'3 - Projects'!$G94,0)+IF(AV72="x",'3 - Projects'!$G95)+IF(AV73="x",'3 - Projects'!$G96)+IF(AV74="x",'3 - Projects'!$G97)+IF(AV75="x",'3 - Projects'!$G98)</f>
        <v>0</v>
      </c>
      <c r="AW247" s="85">
        <f>IF(AW71="x",'3 - Projects'!$G94,0)+IF(AW72="x",'3 - Projects'!$G95)+IF(AW73="x",'3 - Projects'!$G96)+IF(AW74="x",'3 - Projects'!$G97)+IF(AW75="x",'3 - Projects'!$G98)</f>
        <v>0</v>
      </c>
      <c r="AX247" s="85">
        <f>IF(AX71="x",'3 - Projects'!$G94,0)+IF(AX72="x",'3 - Projects'!$G95)+IF(AX73="x",'3 - Projects'!$G96)+IF(AX74="x",'3 - Projects'!$G97)+IF(AX75="x",'3 - Projects'!$G98)</f>
        <v>0</v>
      </c>
      <c r="AY247" s="85">
        <f>IF(AY71="x",'3 - Projects'!$G94,0)+IF(AY72="x",'3 - Projects'!$G95)+IF(AY73="x",'3 - Projects'!$G96)+IF(AY74="x",'3 - Projects'!$G97)+IF(AY75="x",'3 - Projects'!$G98)</f>
        <v>0</v>
      </c>
      <c r="AZ247" s="85">
        <f>IF(AZ71="x",'3 - Projects'!$G94,0)+IF(AZ72="x",'3 - Projects'!$G95)+IF(AZ73="x",'3 - Projects'!$G96)+IF(AZ74="x",'3 - Projects'!$G97)+IF(AZ75="x",'3 - Projects'!$G98)</f>
        <v>0</v>
      </c>
      <c r="BA247" s="85">
        <f>IF(BA71="x",'3 - Projects'!$G94,0)+IF(BA72="x",'3 - Projects'!$G95)+IF(BA73="x",'3 - Projects'!$G96)+IF(BA74="x",'3 - Projects'!$G97)+IF(BA75="x",'3 - Projects'!$G98)</f>
        <v>0</v>
      </c>
      <c r="BB247" s="85">
        <f>IF(BB71="x",'3 - Projects'!$G94,0)+IF(BB72="x",'3 - Projects'!$G95)+IF(BB73="x",'3 - Projects'!$G96)+IF(BB74="x",'3 - Projects'!$G97)+IF(BB75="x",'3 - Projects'!$G98)</f>
        <v>0</v>
      </c>
      <c r="BC247" s="85">
        <f>IF(BC71="x",'3 - Projects'!$G94,0)+IF(BC72="x",'3 - Projects'!$G95)+IF(BC73="x",'3 - Projects'!$G96)+IF(BC74="x",'3 - Projects'!$G97)+IF(BC75="x",'3 - Projects'!$G98)</f>
        <v>0</v>
      </c>
      <c r="BD247" s="85">
        <f>IF(BD71="x",'3 - Projects'!$G94,0)+IF(BD72="x",'3 - Projects'!$G95)+IF(BD73="x",'3 - Projects'!$G96)+IF(BD74="x",'3 - Projects'!$G97)+IF(BD75="x",'3 - Projects'!$G98)</f>
        <v>0</v>
      </c>
      <c r="BE247" s="85">
        <f>IF(BE71="x",'3 - Projects'!$G94,0)+IF(BE72="x",'3 - Projects'!$G95)+IF(BE73="x",'3 - Projects'!$G96)+IF(BE74="x",'3 - Projects'!$G97)+IF(BE75="x",'3 - Projects'!$G98)</f>
        <v>0</v>
      </c>
      <c r="BF247" s="85">
        <f>IF(BF71="x",'3 - Projects'!$G94,0)+IF(BF72="x",'3 - Projects'!$G95)+IF(BF73="x",'3 - Projects'!$G96)+IF(BF74="x",'3 - Projects'!$G97)+IF(BF75="x",'3 - Projects'!$G98)</f>
        <v>0</v>
      </c>
      <c r="BG247" s="85">
        <f>IF(BG71="x",'3 - Projects'!$G94,0)+IF(BG72="x",'3 - Projects'!$G95)+IF(BG73="x",'3 - Projects'!$G96)+IF(BG74="x",'3 - Projects'!$G97)+IF(BG75="x",'3 - Projects'!$G98)</f>
        <v>0</v>
      </c>
      <c r="BH247" s="86">
        <f>IF(BH71="x",'3 - Projects'!$G94,0)+IF(BH72="x",'3 - Projects'!$G95)+IF(BH73="x",'3 - Projects'!$G96)+IF(BH74="x",'3 - Projects'!$G97)+IF(BH75="x",'3 - Projects'!$G98)</f>
        <v>0</v>
      </c>
    </row>
    <row r="248" spans="1:60">
      <c r="A248" s="84"/>
      <c r="B248" s="85" t="str">
        <f>IF(Resource2_Name&lt;&gt;"",Resource2_Name&amp;"(s)","")</f>
        <v/>
      </c>
      <c r="C248" s="85"/>
      <c r="D248" s="85"/>
      <c r="E248" s="85"/>
      <c r="F248" s="85"/>
      <c r="G248" s="85"/>
      <c r="H248" s="85"/>
      <c r="I248" s="84">
        <f>IF(I71="x",'3 - Projects'!$H94,0)+IF(I72="x",'3 - Projects'!$H95)+IF(I73="x",'3 - Projects'!$H96)+IF(I74="x",'3 - Projects'!$H97)+IF(I75="x",'3 - Projects'!$H98)</f>
        <v>0</v>
      </c>
      <c r="J248" s="85">
        <f>IF(J71="x",'3 - Projects'!$H94,0)+IF(J72="x",'3 - Projects'!$H95)+IF(J73="x",'3 - Projects'!$H96)+IF(J74="x",'3 - Projects'!$H97)+IF(J75="x",'3 - Projects'!$H98)</f>
        <v>0</v>
      </c>
      <c r="K248" s="85">
        <f>IF(K71="x",'3 - Projects'!$H94,0)+IF(K72="x",'3 - Projects'!$H95)+IF(K73="x",'3 - Projects'!$H96)+IF(K74="x",'3 - Projects'!$H97)+IF(K75="x",'3 - Projects'!$H98)</f>
        <v>0</v>
      </c>
      <c r="L248" s="85">
        <f>IF(L71="x",'3 - Projects'!$H94,0)+IF(L72="x",'3 - Projects'!$H95)+IF(L73="x",'3 - Projects'!$H96)+IF(L74="x",'3 - Projects'!$H97)+IF(L75="x",'3 - Projects'!$H98)</f>
        <v>0</v>
      </c>
      <c r="M248" s="85">
        <f>IF(M71="x",'3 - Projects'!$H94,0)+IF(M72="x",'3 - Projects'!$H95)+IF(M73="x",'3 - Projects'!$H96)+IF(M74="x",'3 - Projects'!$H97)+IF(M75="x",'3 - Projects'!$H98)</f>
        <v>0</v>
      </c>
      <c r="N248" s="85">
        <f>IF(N71="x",'3 - Projects'!$H94,0)+IF(N72="x",'3 - Projects'!$H95)+IF(N73="x",'3 - Projects'!$H96)+IF(N74="x",'3 - Projects'!$H97)+IF(N75="x",'3 - Projects'!$H98)</f>
        <v>0</v>
      </c>
      <c r="O248" s="85">
        <f>IF(O71="x",'3 - Projects'!$H94,0)+IF(O72="x",'3 - Projects'!$H95)+IF(O73="x",'3 - Projects'!$H96)+IF(O74="x",'3 - Projects'!$H97)+IF(O75="x",'3 - Projects'!$H98)</f>
        <v>0</v>
      </c>
      <c r="P248" s="85">
        <f>IF(P71="x",'3 - Projects'!$H94,0)+IF(P72="x",'3 - Projects'!$H95)+IF(P73="x",'3 - Projects'!$H96)+IF(P74="x",'3 - Projects'!$H97)+IF(P75="x",'3 - Projects'!$H98)</f>
        <v>0</v>
      </c>
      <c r="Q248" s="85">
        <f>IF(Q71="x",'3 - Projects'!$H94,0)+IF(Q72="x",'3 - Projects'!$H95)+IF(Q73="x",'3 - Projects'!$H96)+IF(Q74="x",'3 - Projects'!$H97)+IF(Q75="x",'3 - Projects'!$H98)</f>
        <v>0</v>
      </c>
      <c r="R248" s="85">
        <f>IF(R71="x",'3 - Projects'!$H94,0)+IF(R72="x",'3 - Projects'!$H95)+IF(R73="x",'3 - Projects'!$H96)+IF(R74="x",'3 - Projects'!$H97)+IF(R75="x",'3 - Projects'!$H98)</f>
        <v>0</v>
      </c>
      <c r="S248" s="85">
        <f>IF(S71="x",'3 - Projects'!$H94,0)+IF(S72="x",'3 - Projects'!$H95)+IF(S73="x",'3 - Projects'!$H96)+IF(S74="x",'3 - Projects'!$H97)+IF(S75="x",'3 - Projects'!$H98)</f>
        <v>0</v>
      </c>
      <c r="T248" s="85">
        <f>IF(T71="x",'3 - Projects'!$H94,0)+IF(T72="x",'3 - Projects'!$H95)+IF(T73="x",'3 - Projects'!$H96)+IF(T74="x",'3 - Projects'!$H97)+IF(T75="x",'3 - Projects'!$H98)</f>
        <v>0</v>
      </c>
      <c r="U248" s="85">
        <f>IF(U71="x",'3 - Projects'!$H94,0)+IF(U72="x",'3 - Projects'!$H95)+IF(U73="x",'3 - Projects'!$H96)+IF(U74="x",'3 - Projects'!$H97)+IF(U75="x",'3 - Projects'!$H98)</f>
        <v>0</v>
      </c>
      <c r="V248" s="85">
        <f>IF(V71="x",'3 - Projects'!$H94,0)+IF(V72="x",'3 - Projects'!$H95)+IF(V73="x",'3 - Projects'!$H96)+IF(V74="x",'3 - Projects'!$H97)+IF(V75="x",'3 - Projects'!$H98)</f>
        <v>0</v>
      </c>
      <c r="W248" s="85">
        <f>IF(W71="x",'3 - Projects'!$H94,0)+IF(W72="x",'3 - Projects'!$H95)+IF(W73="x",'3 - Projects'!$H96)+IF(W74="x",'3 - Projects'!$H97)+IF(W75="x",'3 - Projects'!$H98)</f>
        <v>0</v>
      </c>
      <c r="X248" s="85">
        <f>IF(X71="x",'3 - Projects'!$H94,0)+IF(X72="x",'3 - Projects'!$H95)+IF(X73="x",'3 - Projects'!$H96)+IF(X74="x",'3 - Projects'!$H97)+IF(X75="x",'3 - Projects'!$H98)</f>
        <v>0</v>
      </c>
      <c r="Y248" s="85">
        <f>IF(Y71="x",'3 - Projects'!$H94,0)+IF(Y72="x",'3 - Projects'!$H95)+IF(Y73="x",'3 - Projects'!$H96)+IF(Y74="x",'3 - Projects'!$H97)+IF(Y75="x",'3 - Projects'!$H98)</f>
        <v>0</v>
      </c>
      <c r="Z248" s="85">
        <f>IF(Z71="x",'3 - Projects'!$H94,0)+IF(Z72="x",'3 - Projects'!$H95)+IF(Z73="x",'3 - Projects'!$H96)+IF(Z74="x",'3 - Projects'!$H97)+IF(Z75="x",'3 - Projects'!$H98)</f>
        <v>0</v>
      </c>
      <c r="AA248" s="85">
        <f>IF(AA71="x",'3 - Projects'!$H94,0)+IF(AA72="x",'3 - Projects'!$H95)+IF(AA73="x",'3 - Projects'!$H96)+IF(AA74="x",'3 - Projects'!$H97)+IF(AA75="x",'3 - Projects'!$H98)</f>
        <v>0</v>
      </c>
      <c r="AB248" s="85">
        <f>IF(AB71="x",'3 - Projects'!$H94,0)+IF(AB72="x",'3 - Projects'!$H95)+IF(AB73="x",'3 - Projects'!$H96)+IF(AB74="x",'3 - Projects'!$H97)+IF(AB75="x",'3 - Projects'!$H98)</f>
        <v>0</v>
      </c>
      <c r="AC248" s="85">
        <f>IF(AC71="x",'3 - Projects'!$H94,0)+IF(AC72="x",'3 - Projects'!$H95)+IF(AC73="x",'3 - Projects'!$H96)+IF(AC74="x",'3 - Projects'!$H97)+IF(AC75="x",'3 - Projects'!$H98)</f>
        <v>0</v>
      </c>
      <c r="AD248" s="85">
        <f>IF(AD71="x",'3 - Projects'!$H94,0)+IF(AD72="x",'3 - Projects'!$H95)+IF(AD73="x",'3 - Projects'!$H96)+IF(AD74="x",'3 - Projects'!$H97)+IF(AD75="x",'3 - Projects'!$H98)</f>
        <v>0</v>
      </c>
      <c r="AE248" s="85">
        <f>IF(AE71="x",'3 - Projects'!$H94,0)+IF(AE72="x",'3 - Projects'!$H95)+IF(AE73="x",'3 - Projects'!$H96)+IF(AE74="x",'3 - Projects'!$H97)+IF(AE75="x",'3 - Projects'!$H98)</f>
        <v>0</v>
      </c>
      <c r="AF248" s="85">
        <f>IF(AF71="x",'3 - Projects'!$H94,0)+IF(AF72="x",'3 - Projects'!$H95)+IF(AF73="x",'3 - Projects'!$H96)+IF(AF74="x",'3 - Projects'!$H97)+IF(AF75="x",'3 - Projects'!$H98)</f>
        <v>0</v>
      </c>
      <c r="AG248" s="85">
        <f>IF(AG71="x",'3 - Projects'!$H94,0)+IF(AG72="x",'3 - Projects'!$H95)+IF(AG73="x",'3 - Projects'!$H96)+IF(AG74="x",'3 - Projects'!$H97)+IF(AG75="x",'3 - Projects'!$H98)</f>
        <v>0</v>
      </c>
      <c r="AH248" s="85">
        <f>IF(AH71="x",'3 - Projects'!$H94,0)+IF(AH72="x",'3 - Projects'!$H95)+IF(AH73="x",'3 - Projects'!$H96)+IF(AH74="x",'3 - Projects'!$H97)+IF(AH75="x",'3 - Projects'!$H98)</f>
        <v>0</v>
      </c>
      <c r="AI248" s="85">
        <f>IF(AI71="x",'3 - Projects'!$H94,0)+IF(AI72="x",'3 - Projects'!$H95)+IF(AI73="x",'3 - Projects'!$H96)+IF(AI74="x",'3 - Projects'!$H97)+IF(AI75="x",'3 - Projects'!$H98)</f>
        <v>0</v>
      </c>
      <c r="AJ248" s="85">
        <f>IF(AJ71="x",'3 - Projects'!$H94,0)+IF(AJ72="x",'3 - Projects'!$H95)+IF(AJ73="x",'3 - Projects'!$H96)+IF(AJ74="x",'3 - Projects'!$H97)+IF(AJ75="x",'3 - Projects'!$H98)</f>
        <v>0</v>
      </c>
      <c r="AK248" s="85">
        <f>IF(AK71="x",'3 - Projects'!$H94,0)+IF(AK72="x",'3 - Projects'!$H95)+IF(AK73="x",'3 - Projects'!$H96)+IF(AK74="x",'3 - Projects'!$H97)+IF(AK75="x",'3 - Projects'!$H98)</f>
        <v>0</v>
      </c>
      <c r="AL248" s="85">
        <f>IF(AL71="x",'3 - Projects'!$H94,0)+IF(AL72="x",'3 - Projects'!$H95)+IF(AL73="x",'3 - Projects'!$H96)+IF(AL74="x",'3 - Projects'!$H97)+IF(AL75="x",'3 - Projects'!$H98)</f>
        <v>0</v>
      </c>
      <c r="AM248" s="85">
        <f>IF(AM71="x",'3 - Projects'!$H94,0)+IF(AM72="x",'3 - Projects'!$H95)+IF(AM73="x",'3 - Projects'!$H96)+IF(AM74="x",'3 - Projects'!$H97)+IF(AM75="x",'3 - Projects'!$H98)</f>
        <v>0</v>
      </c>
      <c r="AN248" s="85">
        <f>IF(AN71="x",'3 - Projects'!$H94,0)+IF(AN72="x",'3 - Projects'!$H95)+IF(AN73="x",'3 - Projects'!$H96)+IF(AN74="x",'3 - Projects'!$H97)+IF(AN75="x",'3 - Projects'!$H98)</f>
        <v>0</v>
      </c>
      <c r="AO248" s="85">
        <f>IF(AO71="x",'3 - Projects'!$H94,0)+IF(AO72="x",'3 - Projects'!$H95)+IF(AO73="x",'3 - Projects'!$H96)+IF(AO74="x",'3 - Projects'!$H97)+IF(AO75="x",'3 - Projects'!$H98)</f>
        <v>0</v>
      </c>
      <c r="AP248" s="85">
        <f>IF(AP71="x",'3 - Projects'!$H94,0)+IF(AP72="x",'3 - Projects'!$H95)+IF(AP73="x",'3 - Projects'!$H96)+IF(AP74="x",'3 - Projects'!$H97)+IF(AP75="x",'3 - Projects'!$H98)</f>
        <v>0</v>
      </c>
      <c r="AQ248" s="85">
        <f>IF(AQ71="x",'3 - Projects'!$H94,0)+IF(AQ72="x",'3 - Projects'!$H95)+IF(AQ73="x",'3 - Projects'!$H96)+IF(AQ74="x",'3 - Projects'!$H97)+IF(AQ75="x",'3 - Projects'!$H98)</f>
        <v>0</v>
      </c>
      <c r="AR248" s="85">
        <f>IF(AR71="x",'3 - Projects'!$H94,0)+IF(AR72="x",'3 - Projects'!$H95)+IF(AR73="x",'3 - Projects'!$H96)+IF(AR74="x",'3 - Projects'!$H97)+IF(AR75="x",'3 - Projects'!$H98)</f>
        <v>0</v>
      </c>
      <c r="AS248" s="85">
        <f>IF(AS71="x",'3 - Projects'!$H94,0)+IF(AS72="x",'3 - Projects'!$H95)+IF(AS73="x",'3 - Projects'!$H96)+IF(AS74="x",'3 - Projects'!$H97)+IF(AS75="x",'3 - Projects'!$H98)</f>
        <v>0</v>
      </c>
      <c r="AT248" s="85">
        <f>IF(AT71="x",'3 - Projects'!$H94,0)+IF(AT72="x",'3 - Projects'!$H95)+IF(AT73="x",'3 - Projects'!$H96)+IF(AT74="x",'3 - Projects'!$H97)+IF(AT75="x",'3 - Projects'!$H98)</f>
        <v>0</v>
      </c>
      <c r="AU248" s="85">
        <f>IF(AU71="x",'3 - Projects'!$H94,0)+IF(AU72="x",'3 - Projects'!$H95)+IF(AU73="x",'3 - Projects'!$H96)+IF(AU74="x",'3 - Projects'!$H97)+IF(AU75="x",'3 - Projects'!$H98)</f>
        <v>0</v>
      </c>
      <c r="AV248" s="85">
        <f>IF(AV71="x",'3 - Projects'!$H94,0)+IF(AV72="x",'3 - Projects'!$H95)+IF(AV73="x",'3 - Projects'!$H96)+IF(AV74="x",'3 - Projects'!$H97)+IF(AV75="x",'3 - Projects'!$H98)</f>
        <v>0</v>
      </c>
      <c r="AW248" s="85">
        <f>IF(AW71="x",'3 - Projects'!$H94,0)+IF(AW72="x",'3 - Projects'!$H95)+IF(AW73="x",'3 - Projects'!$H96)+IF(AW74="x",'3 - Projects'!$H97)+IF(AW75="x",'3 - Projects'!$H98)</f>
        <v>0</v>
      </c>
      <c r="AX248" s="85">
        <f>IF(AX71="x",'3 - Projects'!$H94,0)+IF(AX72="x",'3 - Projects'!$H95)+IF(AX73="x",'3 - Projects'!$H96)+IF(AX74="x",'3 - Projects'!$H97)+IF(AX75="x",'3 - Projects'!$H98)</f>
        <v>0</v>
      </c>
      <c r="AY248" s="85">
        <f>IF(AY71="x",'3 - Projects'!$H94,0)+IF(AY72="x",'3 - Projects'!$H95)+IF(AY73="x",'3 - Projects'!$H96)+IF(AY74="x",'3 - Projects'!$H97)+IF(AY75="x",'3 - Projects'!$H98)</f>
        <v>0</v>
      </c>
      <c r="AZ248" s="85">
        <f>IF(AZ71="x",'3 - Projects'!$H94,0)+IF(AZ72="x",'3 - Projects'!$H95)+IF(AZ73="x",'3 - Projects'!$H96)+IF(AZ74="x",'3 - Projects'!$H97)+IF(AZ75="x",'3 - Projects'!$H98)</f>
        <v>0</v>
      </c>
      <c r="BA248" s="85">
        <f>IF(BA71="x",'3 - Projects'!$H94,0)+IF(BA72="x",'3 - Projects'!$H95)+IF(BA73="x",'3 - Projects'!$H96)+IF(BA74="x",'3 - Projects'!$H97)+IF(BA75="x",'3 - Projects'!$H98)</f>
        <v>0</v>
      </c>
      <c r="BB248" s="85">
        <f>IF(BB71="x",'3 - Projects'!$H94,0)+IF(BB72="x",'3 - Projects'!$H95)+IF(BB73="x",'3 - Projects'!$H96)+IF(BB74="x",'3 - Projects'!$H97)+IF(BB75="x",'3 - Projects'!$H98)</f>
        <v>0</v>
      </c>
      <c r="BC248" s="85">
        <f>IF(BC71="x",'3 - Projects'!$H94,0)+IF(BC72="x",'3 - Projects'!$H95)+IF(BC73="x",'3 - Projects'!$H96)+IF(BC74="x",'3 - Projects'!$H97)+IF(BC75="x",'3 - Projects'!$H98)</f>
        <v>0</v>
      </c>
      <c r="BD248" s="85">
        <f>IF(BD71="x",'3 - Projects'!$H94,0)+IF(BD72="x",'3 - Projects'!$H95)+IF(BD73="x",'3 - Projects'!$H96)+IF(BD74="x",'3 - Projects'!$H97)+IF(BD75="x",'3 - Projects'!$H98)</f>
        <v>0</v>
      </c>
      <c r="BE248" s="85">
        <f>IF(BE71="x",'3 - Projects'!$H94,0)+IF(BE72="x",'3 - Projects'!$H95)+IF(BE73="x",'3 - Projects'!$H96)+IF(BE74="x",'3 - Projects'!$H97)+IF(BE75="x",'3 - Projects'!$H98)</f>
        <v>0</v>
      </c>
      <c r="BF248" s="85">
        <f>IF(BF71="x",'3 - Projects'!$H94,0)+IF(BF72="x",'3 - Projects'!$H95)+IF(BF73="x",'3 - Projects'!$H96)+IF(BF74="x",'3 - Projects'!$H97)+IF(BF75="x",'3 - Projects'!$H98)</f>
        <v>0</v>
      </c>
      <c r="BG248" s="85">
        <f>IF(BG71="x",'3 - Projects'!$H94,0)+IF(BG72="x",'3 - Projects'!$H95)+IF(BG73="x",'3 - Projects'!$H96)+IF(BG74="x",'3 - Projects'!$H97)+IF(BG75="x",'3 - Projects'!$H98)</f>
        <v>0</v>
      </c>
      <c r="BH248" s="86">
        <f>IF(BH71="x",'3 - Projects'!$H94,0)+IF(BH72="x",'3 - Projects'!$H95)+IF(BH73="x",'3 - Projects'!$H96)+IF(BH74="x",'3 - Projects'!$H97)+IF(BH75="x",'3 - Projects'!$H98)</f>
        <v>0</v>
      </c>
    </row>
    <row r="249" spans="1:60">
      <c r="A249" s="84"/>
      <c r="B249" s="85" t="str">
        <f>IF(Resource3_Name&lt;&gt;"",Resource3_Name&amp;"(s)","")</f>
        <v/>
      </c>
      <c r="C249" s="85"/>
      <c r="D249" s="85"/>
      <c r="E249" s="85"/>
      <c r="F249" s="85"/>
      <c r="G249" s="85"/>
      <c r="H249" s="85"/>
      <c r="I249" s="84">
        <f>IF(I71="x",'3 - Projects'!$I94,0)+IF(I72="x",'3 - Projects'!$I95)+IF(I73="x",'3 - Projects'!$I96)+IF(I74="x",'3 - Projects'!$I97)+IF(I75="x",'3 - Projects'!$I98)</f>
        <v>0</v>
      </c>
      <c r="J249" s="85">
        <f>IF(J71="x",'3 - Projects'!$I94,0)+IF(J72="x",'3 - Projects'!$I95)+IF(J73="x",'3 - Projects'!$I96)+IF(J74="x",'3 - Projects'!$I97)+IF(J75="x",'3 - Projects'!$I98)</f>
        <v>0</v>
      </c>
      <c r="K249" s="85">
        <f>IF(K71="x",'3 - Projects'!$I94,0)+IF(K72="x",'3 - Projects'!$I95)+IF(K73="x",'3 - Projects'!$I96)+IF(K74="x",'3 - Projects'!$I97)+IF(K75="x",'3 - Projects'!$I98)</f>
        <v>0</v>
      </c>
      <c r="L249" s="85">
        <f>IF(L71="x",'3 - Projects'!$I94,0)+IF(L72="x",'3 - Projects'!$I95)+IF(L73="x",'3 - Projects'!$I96)+IF(L74="x",'3 - Projects'!$I97)+IF(L75="x",'3 - Projects'!$I98)</f>
        <v>0</v>
      </c>
      <c r="M249" s="85">
        <f>IF(M71="x",'3 - Projects'!$I94,0)+IF(M72="x",'3 - Projects'!$I95)+IF(M73="x",'3 - Projects'!$I96)+IF(M74="x",'3 - Projects'!$I97)+IF(M75="x",'3 - Projects'!$I98)</f>
        <v>0</v>
      </c>
      <c r="N249" s="85">
        <f>IF(N71="x",'3 - Projects'!$I94,0)+IF(N72="x",'3 - Projects'!$I95)+IF(N73="x",'3 - Projects'!$I96)+IF(N74="x",'3 - Projects'!$I97)+IF(N75="x",'3 - Projects'!$I98)</f>
        <v>0</v>
      </c>
      <c r="O249" s="85">
        <f>IF(O71="x",'3 - Projects'!$I94,0)+IF(O72="x",'3 - Projects'!$I95)+IF(O73="x",'3 - Projects'!$I96)+IF(O74="x",'3 - Projects'!$I97)+IF(O75="x",'3 - Projects'!$I98)</f>
        <v>0</v>
      </c>
      <c r="P249" s="85">
        <f>IF(P71="x",'3 - Projects'!$I94,0)+IF(P72="x",'3 - Projects'!$I95)+IF(P73="x",'3 - Projects'!$I96)+IF(P74="x",'3 - Projects'!$I97)+IF(P75="x",'3 - Projects'!$I98)</f>
        <v>0</v>
      </c>
      <c r="Q249" s="85">
        <f>IF(Q71="x",'3 - Projects'!$I94,0)+IF(Q72="x",'3 - Projects'!$I95)+IF(Q73="x",'3 - Projects'!$I96)+IF(Q74="x",'3 - Projects'!$I97)+IF(Q75="x",'3 - Projects'!$I98)</f>
        <v>0</v>
      </c>
      <c r="R249" s="85">
        <f>IF(R71="x",'3 - Projects'!$I94,0)+IF(R72="x",'3 - Projects'!$I95)+IF(R73="x",'3 - Projects'!$I96)+IF(R74="x",'3 - Projects'!$I97)+IF(R75="x",'3 - Projects'!$I98)</f>
        <v>0</v>
      </c>
      <c r="S249" s="85">
        <f>IF(S71="x",'3 - Projects'!$I94,0)+IF(S72="x",'3 - Projects'!$I95)+IF(S73="x",'3 - Projects'!$I96)+IF(S74="x",'3 - Projects'!$I97)+IF(S75="x",'3 - Projects'!$I98)</f>
        <v>0</v>
      </c>
      <c r="T249" s="85">
        <f>IF(T71="x",'3 - Projects'!$I94,0)+IF(T72="x",'3 - Projects'!$I95)+IF(T73="x",'3 - Projects'!$I96)+IF(T74="x",'3 - Projects'!$I97)+IF(T75="x",'3 - Projects'!$I98)</f>
        <v>0</v>
      </c>
      <c r="U249" s="85">
        <f>IF(U71="x",'3 - Projects'!$I94,0)+IF(U72="x",'3 - Projects'!$I95)+IF(U73="x",'3 - Projects'!$I96)+IF(U74="x",'3 - Projects'!$I97)+IF(U75="x",'3 - Projects'!$I98)</f>
        <v>0</v>
      </c>
      <c r="V249" s="85">
        <f>IF(V71="x",'3 - Projects'!$I94,0)+IF(V72="x",'3 - Projects'!$I95)+IF(V73="x",'3 - Projects'!$I96)+IF(V74="x",'3 - Projects'!$I97)+IF(V75="x",'3 - Projects'!$I98)</f>
        <v>0</v>
      </c>
      <c r="W249" s="85">
        <f>IF(W71="x",'3 - Projects'!$I94,0)+IF(W72="x",'3 - Projects'!$I95)+IF(W73="x",'3 - Projects'!$I96)+IF(W74="x",'3 - Projects'!$I97)+IF(W75="x",'3 - Projects'!$I98)</f>
        <v>0</v>
      </c>
      <c r="X249" s="85">
        <f>IF(X71="x",'3 - Projects'!$I94,0)+IF(X72="x",'3 - Projects'!$I95)+IF(X73="x",'3 - Projects'!$I96)+IF(X74="x",'3 - Projects'!$I97)+IF(X75="x",'3 - Projects'!$I98)</f>
        <v>0</v>
      </c>
      <c r="Y249" s="85">
        <f>IF(Y71="x",'3 - Projects'!$I94,0)+IF(Y72="x",'3 - Projects'!$I95)+IF(Y73="x",'3 - Projects'!$I96)+IF(Y74="x",'3 - Projects'!$I97)+IF(Y75="x",'3 - Projects'!$I98)</f>
        <v>0</v>
      </c>
      <c r="Z249" s="85">
        <f>IF(Z71="x",'3 - Projects'!$I94,0)+IF(Z72="x",'3 - Projects'!$I95)+IF(Z73="x",'3 - Projects'!$I96)+IF(Z74="x",'3 - Projects'!$I97)+IF(Z75="x",'3 - Projects'!$I98)</f>
        <v>0</v>
      </c>
      <c r="AA249" s="85">
        <f>IF(AA71="x",'3 - Projects'!$I94,0)+IF(AA72="x",'3 - Projects'!$I95)+IF(AA73="x",'3 - Projects'!$I96)+IF(AA74="x",'3 - Projects'!$I97)+IF(AA75="x",'3 - Projects'!$I98)</f>
        <v>0</v>
      </c>
      <c r="AB249" s="85">
        <f>IF(AB71="x",'3 - Projects'!$I94,0)+IF(AB72="x",'3 - Projects'!$I95)+IF(AB73="x",'3 - Projects'!$I96)+IF(AB74="x",'3 - Projects'!$I97)+IF(AB75="x",'3 - Projects'!$I98)</f>
        <v>0</v>
      </c>
      <c r="AC249" s="85">
        <f>IF(AC71="x",'3 - Projects'!$I94,0)+IF(AC72="x",'3 - Projects'!$I95)+IF(AC73="x",'3 - Projects'!$I96)+IF(AC74="x",'3 - Projects'!$I97)+IF(AC75="x",'3 - Projects'!$I98)</f>
        <v>0</v>
      </c>
      <c r="AD249" s="85">
        <f>IF(AD71="x",'3 - Projects'!$I94,0)+IF(AD72="x",'3 - Projects'!$I95)+IF(AD73="x",'3 - Projects'!$I96)+IF(AD74="x",'3 - Projects'!$I97)+IF(AD75="x",'3 - Projects'!$I98)</f>
        <v>0</v>
      </c>
      <c r="AE249" s="85">
        <f>IF(AE71="x",'3 - Projects'!$I94,0)+IF(AE72="x",'3 - Projects'!$I95)+IF(AE73="x",'3 - Projects'!$I96)+IF(AE74="x",'3 - Projects'!$I97)+IF(AE75="x",'3 - Projects'!$I98)</f>
        <v>0</v>
      </c>
      <c r="AF249" s="85">
        <f>IF(AF71="x",'3 - Projects'!$I94,0)+IF(AF72="x",'3 - Projects'!$I95)+IF(AF73="x",'3 - Projects'!$I96)+IF(AF74="x",'3 - Projects'!$I97)+IF(AF75="x",'3 - Projects'!$I98)</f>
        <v>0</v>
      </c>
      <c r="AG249" s="85">
        <f>IF(AG71="x",'3 - Projects'!$I94,0)+IF(AG72="x",'3 - Projects'!$I95)+IF(AG73="x",'3 - Projects'!$I96)+IF(AG74="x",'3 - Projects'!$I97)+IF(AG75="x",'3 - Projects'!$I98)</f>
        <v>0</v>
      </c>
      <c r="AH249" s="85">
        <f>IF(AH71="x",'3 - Projects'!$I94,0)+IF(AH72="x",'3 - Projects'!$I95)+IF(AH73="x",'3 - Projects'!$I96)+IF(AH74="x",'3 - Projects'!$I97)+IF(AH75="x",'3 - Projects'!$I98)</f>
        <v>0</v>
      </c>
      <c r="AI249" s="85">
        <f>IF(AI71="x",'3 - Projects'!$I94,0)+IF(AI72="x",'3 - Projects'!$I95)+IF(AI73="x",'3 - Projects'!$I96)+IF(AI74="x",'3 - Projects'!$I97)+IF(AI75="x",'3 - Projects'!$I98)</f>
        <v>0</v>
      </c>
      <c r="AJ249" s="85">
        <f>IF(AJ71="x",'3 - Projects'!$I94,0)+IF(AJ72="x",'3 - Projects'!$I95)+IF(AJ73="x",'3 - Projects'!$I96)+IF(AJ74="x",'3 - Projects'!$I97)+IF(AJ75="x",'3 - Projects'!$I98)</f>
        <v>0</v>
      </c>
      <c r="AK249" s="85">
        <f>IF(AK71="x",'3 - Projects'!$I94,0)+IF(AK72="x",'3 - Projects'!$I95)+IF(AK73="x",'3 - Projects'!$I96)+IF(AK74="x",'3 - Projects'!$I97)+IF(AK75="x",'3 - Projects'!$I98)</f>
        <v>0</v>
      </c>
      <c r="AL249" s="85">
        <f>IF(AL71="x",'3 - Projects'!$I94,0)+IF(AL72="x",'3 - Projects'!$I95)+IF(AL73="x",'3 - Projects'!$I96)+IF(AL74="x",'3 - Projects'!$I97)+IF(AL75="x",'3 - Projects'!$I98)</f>
        <v>0</v>
      </c>
      <c r="AM249" s="85">
        <f>IF(AM71="x",'3 - Projects'!$I94,0)+IF(AM72="x",'3 - Projects'!$I95)+IF(AM73="x",'3 - Projects'!$I96)+IF(AM74="x",'3 - Projects'!$I97)+IF(AM75="x",'3 - Projects'!$I98)</f>
        <v>0</v>
      </c>
      <c r="AN249" s="85">
        <f>IF(AN71="x",'3 - Projects'!$I94,0)+IF(AN72="x",'3 - Projects'!$I95)+IF(AN73="x",'3 - Projects'!$I96)+IF(AN74="x",'3 - Projects'!$I97)+IF(AN75="x",'3 - Projects'!$I98)</f>
        <v>0</v>
      </c>
      <c r="AO249" s="85">
        <f>IF(AO71="x",'3 - Projects'!$I94,0)+IF(AO72="x",'3 - Projects'!$I95)+IF(AO73="x",'3 - Projects'!$I96)+IF(AO74="x",'3 - Projects'!$I97)+IF(AO75="x",'3 - Projects'!$I98)</f>
        <v>0</v>
      </c>
      <c r="AP249" s="85">
        <f>IF(AP71="x",'3 - Projects'!$I94,0)+IF(AP72="x",'3 - Projects'!$I95)+IF(AP73="x",'3 - Projects'!$I96)+IF(AP74="x",'3 - Projects'!$I97)+IF(AP75="x",'3 - Projects'!$I98)</f>
        <v>0</v>
      </c>
      <c r="AQ249" s="85">
        <f>IF(AQ71="x",'3 - Projects'!$I94,0)+IF(AQ72="x",'3 - Projects'!$I95)+IF(AQ73="x",'3 - Projects'!$I96)+IF(AQ74="x",'3 - Projects'!$I97)+IF(AQ75="x",'3 - Projects'!$I98)</f>
        <v>0</v>
      </c>
      <c r="AR249" s="85">
        <f>IF(AR71="x",'3 - Projects'!$I94,0)+IF(AR72="x",'3 - Projects'!$I95)+IF(AR73="x",'3 - Projects'!$I96)+IF(AR74="x",'3 - Projects'!$I97)+IF(AR75="x",'3 - Projects'!$I98)</f>
        <v>0</v>
      </c>
      <c r="AS249" s="85">
        <f>IF(AS71="x",'3 - Projects'!$I94,0)+IF(AS72="x",'3 - Projects'!$I95)+IF(AS73="x",'3 - Projects'!$I96)+IF(AS74="x",'3 - Projects'!$I97)+IF(AS75="x",'3 - Projects'!$I98)</f>
        <v>0</v>
      </c>
      <c r="AT249" s="85">
        <f>IF(AT71="x",'3 - Projects'!$I94,0)+IF(AT72="x",'3 - Projects'!$I95)+IF(AT73="x",'3 - Projects'!$I96)+IF(AT74="x",'3 - Projects'!$I97)+IF(AT75="x",'3 - Projects'!$I98)</f>
        <v>0</v>
      </c>
      <c r="AU249" s="85">
        <f>IF(AU71="x",'3 - Projects'!$I94,0)+IF(AU72="x",'3 - Projects'!$I95)+IF(AU73="x",'3 - Projects'!$I96)+IF(AU74="x",'3 - Projects'!$I97)+IF(AU75="x",'3 - Projects'!$I98)</f>
        <v>0</v>
      </c>
      <c r="AV249" s="85">
        <f>IF(AV71="x",'3 - Projects'!$I94,0)+IF(AV72="x",'3 - Projects'!$I95)+IF(AV73="x",'3 - Projects'!$I96)+IF(AV74="x",'3 - Projects'!$I97)+IF(AV75="x",'3 - Projects'!$I98)</f>
        <v>0</v>
      </c>
      <c r="AW249" s="85">
        <f>IF(AW71="x",'3 - Projects'!$I94,0)+IF(AW72="x",'3 - Projects'!$I95)+IF(AW73="x",'3 - Projects'!$I96)+IF(AW74="x",'3 - Projects'!$I97)+IF(AW75="x",'3 - Projects'!$I98)</f>
        <v>0</v>
      </c>
      <c r="AX249" s="85">
        <f>IF(AX71="x",'3 - Projects'!$I94,0)+IF(AX72="x",'3 - Projects'!$I95)+IF(AX73="x",'3 - Projects'!$I96)+IF(AX74="x",'3 - Projects'!$I97)+IF(AX75="x",'3 - Projects'!$I98)</f>
        <v>0</v>
      </c>
      <c r="AY249" s="85">
        <f>IF(AY71="x",'3 - Projects'!$I94,0)+IF(AY72="x",'3 - Projects'!$I95)+IF(AY73="x",'3 - Projects'!$I96)+IF(AY74="x",'3 - Projects'!$I97)+IF(AY75="x",'3 - Projects'!$I98)</f>
        <v>0</v>
      </c>
      <c r="AZ249" s="85">
        <f>IF(AZ71="x",'3 - Projects'!$I94,0)+IF(AZ72="x",'3 - Projects'!$I95)+IF(AZ73="x",'3 - Projects'!$I96)+IF(AZ74="x",'3 - Projects'!$I97)+IF(AZ75="x",'3 - Projects'!$I98)</f>
        <v>0</v>
      </c>
      <c r="BA249" s="85">
        <f>IF(BA71="x",'3 - Projects'!$I94,0)+IF(BA72="x",'3 - Projects'!$I95)+IF(BA73="x",'3 - Projects'!$I96)+IF(BA74="x",'3 - Projects'!$I97)+IF(BA75="x",'3 - Projects'!$I98)</f>
        <v>0</v>
      </c>
      <c r="BB249" s="85">
        <f>IF(BB71="x",'3 - Projects'!$I94,0)+IF(BB72="x",'3 - Projects'!$I95)+IF(BB73="x",'3 - Projects'!$I96)+IF(BB74="x",'3 - Projects'!$I97)+IF(BB75="x",'3 - Projects'!$I98)</f>
        <v>0</v>
      </c>
      <c r="BC249" s="85">
        <f>IF(BC71="x",'3 - Projects'!$I94,0)+IF(BC72="x",'3 - Projects'!$I95)+IF(BC73="x",'3 - Projects'!$I96)+IF(BC74="x",'3 - Projects'!$I97)+IF(BC75="x",'3 - Projects'!$I98)</f>
        <v>0</v>
      </c>
      <c r="BD249" s="85">
        <f>IF(BD71="x",'3 - Projects'!$I94,0)+IF(BD72="x",'3 - Projects'!$I95)+IF(BD73="x",'3 - Projects'!$I96)+IF(BD74="x",'3 - Projects'!$I97)+IF(BD75="x",'3 - Projects'!$I98)</f>
        <v>0</v>
      </c>
      <c r="BE249" s="85">
        <f>IF(BE71="x",'3 - Projects'!$I94,0)+IF(BE72="x",'3 - Projects'!$I95)+IF(BE73="x",'3 - Projects'!$I96)+IF(BE74="x",'3 - Projects'!$I97)+IF(BE75="x",'3 - Projects'!$I98)</f>
        <v>0</v>
      </c>
      <c r="BF249" s="85">
        <f>IF(BF71="x",'3 - Projects'!$I94,0)+IF(BF72="x",'3 - Projects'!$I95)+IF(BF73="x",'3 - Projects'!$I96)+IF(BF74="x",'3 - Projects'!$I97)+IF(BF75="x",'3 - Projects'!$I98)</f>
        <v>0</v>
      </c>
      <c r="BG249" s="85">
        <f>IF(BG71="x",'3 - Projects'!$I94,0)+IF(BG72="x",'3 - Projects'!$I95)+IF(BG73="x",'3 - Projects'!$I96)+IF(BG74="x",'3 - Projects'!$I97)+IF(BG75="x",'3 - Projects'!$I98)</f>
        <v>0</v>
      </c>
      <c r="BH249" s="86">
        <f>IF(BH71="x",'3 - Projects'!$I94,0)+IF(BH72="x",'3 - Projects'!$I95)+IF(BH73="x",'3 - Projects'!$I96)+IF(BH74="x",'3 - Projects'!$I97)+IF(BH75="x",'3 - Projects'!$I98)</f>
        <v>0</v>
      </c>
    </row>
    <row r="250" spans="1:60">
      <c r="A250" s="84"/>
      <c r="B250" s="85" t="str">
        <f>IF(Resource4_Name&lt;&gt;"",Resource4_Name&amp;"(s)","")</f>
        <v/>
      </c>
      <c r="C250" s="85"/>
      <c r="D250" s="85"/>
      <c r="E250" s="85"/>
      <c r="F250" s="85"/>
      <c r="G250" s="85"/>
      <c r="H250" s="85"/>
      <c r="I250" s="84">
        <f>IF(I71="x",'3 - Projects'!$J94,0)+IF(I72="x",'3 - Projects'!$J95)+IF(I73="x",'3 - Projects'!$J96)+IF(I74="x",'3 - Projects'!$J97)+IF(I75="x",'3 - Projects'!$J98)</f>
        <v>0</v>
      </c>
      <c r="J250" s="85">
        <f>IF(J71="x",'3 - Projects'!$J94,0)+IF(J72="x",'3 - Projects'!$J95)+IF(J73="x",'3 - Projects'!$J96)+IF(J74="x",'3 - Projects'!$J97)+IF(J75="x",'3 - Projects'!$J98)</f>
        <v>0</v>
      </c>
      <c r="K250" s="85">
        <f>IF(K71="x",'3 - Projects'!$J94,0)+IF(K72="x",'3 - Projects'!$J95)+IF(K73="x",'3 - Projects'!$J96)+IF(K74="x",'3 - Projects'!$J97)+IF(K75="x",'3 - Projects'!$J98)</f>
        <v>0</v>
      </c>
      <c r="L250" s="85">
        <f>IF(L71="x",'3 - Projects'!$J94,0)+IF(L72="x",'3 - Projects'!$J95)+IF(L73="x",'3 - Projects'!$J96)+IF(L74="x",'3 - Projects'!$J97)+IF(L75="x",'3 - Projects'!$J98)</f>
        <v>0</v>
      </c>
      <c r="M250" s="85">
        <f>IF(M71="x",'3 - Projects'!$J94,0)+IF(M72="x",'3 - Projects'!$J95)+IF(M73="x",'3 - Projects'!$J96)+IF(M74="x",'3 - Projects'!$J97)+IF(M75="x",'3 - Projects'!$J98)</f>
        <v>0</v>
      </c>
      <c r="N250" s="85">
        <f>IF(N71="x",'3 - Projects'!$J94,0)+IF(N72="x",'3 - Projects'!$J95)+IF(N73="x",'3 - Projects'!$J96)+IF(N74="x",'3 - Projects'!$J97)+IF(N75="x",'3 - Projects'!$J98)</f>
        <v>0</v>
      </c>
      <c r="O250" s="85">
        <f>IF(O71="x",'3 - Projects'!$J94,0)+IF(O72="x",'3 - Projects'!$J95)+IF(O73="x",'3 - Projects'!$J96)+IF(O74="x",'3 - Projects'!$J97)+IF(O75="x",'3 - Projects'!$J98)</f>
        <v>0</v>
      </c>
      <c r="P250" s="85">
        <f>IF(P71="x",'3 - Projects'!$J94,0)+IF(P72="x",'3 - Projects'!$J95)+IF(P73="x",'3 - Projects'!$J96)+IF(P74="x",'3 - Projects'!$J97)+IF(P75="x",'3 - Projects'!$J98)</f>
        <v>0</v>
      </c>
      <c r="Q250" s="85">
        <f>IF(Q71="x",'3 - Projects'!$J94,0)+IF(Q72="x",'3 - Projects'!$J95)+IF(Q73="x",'3 - Projects'!$J96)+IF(Q74="x",'3 - Projects'!$J97)+IF(Q75="x",'3 - Projects'!$J98)</f>
        <v>0</v>
      </c>
      <c r="R250" s="85">
        <f>IF(R71="x",'3 - Projects'!$J94,0)+IF(R72="x",'3 - Projects'!$J95)+IF(R73="x",'3 - Projects'!$J96)+IF(R74="x",'3 - Projects'!$J97)+IF(R75="x",'3 - Projects'!$J98)</f>
        <v>0</v>
      </c>
      <c r="S250" s="85">
        <f>IF(S71="x",'3 - Projects'!$J94,0)+IF(S72="x",'3 - Projects'!$J95)+IF(S73="x",'3 - Projects'!$J96)+IF(S74="x",'3 - Projects'!$J97)+IF(S75="x",'3 - Projects'!$J98)</f>
        <v>0</v>
      </c>
      <c r="T250" s="85">
        <f>IF(T71="x",'3 - Projects'!$J94,0)+IF(T72="x",'3 - Projects'!$J95)+IF(T73="x",'3 - Projects'!$J96)+IF(T74="x",'3 - Projects'!$J97)+IF(T75="x",'3 - Projects'!$J98)</f>
        <v>0</v>
      </c>
      <c r="U250" s="85">
        <f>IF(U71="x",'3 - Projects'!$J94,0)+IF(U72="x",'3 - Projects'!$J95)+IF(U73="x",'3 - Projects'!$J96)+IF(U74="x",'3 - Projects'!$J97)+IF(U75="x",'3 - Projects'!$J98)</f>
        <v>0</v>
      </c>
      <c r="V250" s="85">
        <f>IF(V71="x",'3 - Projects'!$J94,0)+IF(V72="x",'3 - Projects'!$J95)+IF(V73="x",'3 - Projects'!$J96)+IF(V74="x",'3 - Projects'!$J97)+IF(V75="x",'3 - Projects'!$J98)</f>
        <v>0</v>
      </c>
      <c r="W250" s="85">
        <f>IF(W71="x",'3 - Projects'!$J94,0)+IF(W72="x",'3 - Projects'!$J95)+IF(W73="x",'3 - Projects'!$J96)+IF(W74="x",'3 - Projects'!$J97)+IF(W75="x",'3 - Projects'!$J98)</f>
        <v>0</v>
      </c>
      <c r="X250" s="85">
        <f>IF(X71="x",'3 - Projects'!$J94,0)+IF(X72="x",'3 - Projects'!$J95)+IF(X73="x",'3 - Projects'!$J96)+IF(X74="x",'3 - Projects'!$J97)+IF(X75="x",'3 - Projects'!$J98)</f>
        <v>0</v>
      </c>
      <c r="Y250" s="85">
        <f>IF(Y71="x",'3 - Projects'!$J94,0)+IF(Y72="x",'3 - Projects'!$J95)+IF(Y73="x",'3 - Projects'!$J96)+IF(Y74="x",'3 - Projects'!$J97)+IF(Y75="x",'3 - Projects'!$J98)</f>
        <v>0</v>
      </c>
      <c r="Z250" s="85">
        <f>IF(Z71="x",'3 - Projects'!$J94,0)+IF(Z72="x",'3 - Projects'!$J95)+IF(Z73="x",'3 - Projects'!$J96)+IF(Z74="x",'3 - Projects'!$J97)+IF(Z75="x",'3 - Projects'!$J98)</f>
        <v>0</v>
      </c>
      <c r="AA250" s="85">
        <f>IF(AA71="x",'3 - Projects'!$J94,0)+IF(AA72="x",'3 - Projects'!$J95)+IF(AA73="x",'3 - Projects'!$J96)+IF(AA74="x",'3 - Projects'!$J97)+IF(AA75="x",'3 - Projects'!$J98)</f>
        <v>0</v>
      </c>
      <c r="AB250" s="85">
        <f>IF(AB71="x",'3 - Projects'!$J94,0)+IF(AB72="x",'3 - Projects'!$J95)+IF(AB73="x",'3 - Projects'!$J96)+IF(AB74="x",'3 - Projects'!$J97)+IF(AB75="x",'3 - Projects'!$J98)</f>
        <v>0</v>
      </c>
      <c r="AC250" s="85">
        <f>IF(AC71="x",'3 - Projects'!$J94,0)+IF(AC72="x",'3 - Projects'!$J95)+IF(AC73="x",'3 - Projects'!$J96)+IF(AC74="x",'3 - Projects'!$J97)+IF(AC75="x",'3 - Projects'!$J98)</f>
        <v>0</v>
      </c>
      <c r="AD250" s="85">
        <f>IF(AD71="x",'3 - Projects'!$J94,0)+IF(AD72="x",'3 - Projects'!$J95)+IF(AD73="x",'3 - Projects'!$J96)+IF(AD74="x",'3 - Projects'!$J97)+IF(AD75="x",'3 - Projects'!$J98)</f>
        <v>0</v>
      </c>
      <c r="AE250" s="85">
        <f>IF(AE71="x",'3 - Projects'!$J94,0)+IF(AE72="x",'3 - Projects'!$J95)+IF(AE73="x",'3 - Projects'!$J96)+IF(AE74="x",'3 - Projects'!$J97)+IF(AE75="x",'3 - Projects'!$J98)</f>
        <v>0</v>
      </c>
      <c r="AF250" s="85">
        <f>IF(AF71="x",'3 - Projects'!$J94,0)+IF(AF72="x",'3 - Projects'!$J95)+IF(AF73="x",'3 - Projects'!$J96)+IF(AF74="x",'3 - Projects'!$J97)+IF(AF75="x",'3 - Projects'!$J98)</f>
        <v>0</v>
      </c>
      <c r="AG250" s="85">
        <f>IF(AG71="x",'3 - Projects'!$J94,0)+IF(AG72="x",'3 - Projects'!$J95)+IF(AG73="x",'3 - Projects'!$J96)+IF(AG74="x",'3 - Projects'!$J97)+IF(AG75="x",'3 - Projects'!$J98)</f>
        <v>0</v>
      </c>
      <c r="AH250" s="85">
        <f>IF(AH71="x",'3 - Projects'!$J94,0)+IF(AH72="x",'3 - Projects'!$J95)+IF(AH73="x",'3 - Projects'!$J96)+IF(AH74="x",'3 - Projects'!$J97)+IF(AH75="x",'3 - Projects'!$J98)</f>
        <v>0</v>
      </c>
      <c r="AI250" s="85">
        <f>IF(AI71="x",'3 - Projects'!$J94,0)+IF(AI72="x",'3 - Projects'!$J95)+IF(AI73="x",'3 - Projects'!$J96)+IF(AI74="x",'3 - Projects'!$J97)+IF(AI75="x",'3 - Projects'!$J98)</f>
        <v>0</v>
      </c>
      <c r="AJ250" s="85">
        <f>IF(AJ71="x",'3 - Projects'!$J94,0)+IF(AJ72="x",'3 - Projects'!$J95)+IF(AJ73="x",'3 - Projects'!$J96)+IF(AJ74="x",'3 - Projects'!$J97)+IF(AJ75="x",'3 - Projects'!$J98)</f>
        <v>0</v>
      </c>
      <c r="AK250" s="85">
        <f>IF(AK71="x",'3 - Projects'!$J94,0)+IF(AK72="x",'3 - Projects'!$J95)+IF(AK73="x",'3 - Projects'!$J96)+IF(AK74="x",'3 - Projects'!$J97)+IF(AK75="x",'3 - Projects'!$J98)</f>
        <v>0</v>
      </c>
      <c r="AL250" s="85">
        <f>IF(AL71="x",'3 - Projects'!$J94,0)+IF(AL72="x",'3 - Projects'!$J95)+IF(AL73="x",'3 - Projects'!$J96)+IF(AL74="x",'3 - Projects'!$J97)+IF(AL75="x",'3 - Projects'!$J98)</f>
        <v>0</v>
      </c>
      <c r="AM250" s="85">
        <f>IF(AM71="x",'3 - Projects'!$J94,0)+IF(AM72="x",'3 - Projects'!$J95)+IF(AM73="x",'3 - Projects'!$J96)+IF(AM74="x",'3 - Projects'!$J97)+IF(AM75="x",'3 - Projects'!$J98)</f>
        <v>0</v>
      </c>
      <c r="AN250" s="85">
        <f>IF(AN71="x",'3 - Projects'!$J94,0)+IF(AN72="x",'3 - Projects'!$J95)+IF(AN73="x",'3 - Projects'!$J96)+IF(AN74="x",'3 - Projects'!$J97)+IF(AN75="x",'3 - Projects'!$J98)</f>
        <v>0</v>
      </c>
      <c r="AO250" s="85">
        <f>IF(AO71="x",'3 - Projects'!$J94,0)+IF(AO72="x",'3 - Projects'!$J95)+IF(AO73="x",'3 - Projects'!$J96)+IF(AO74="x",'3 - Projects'!$J97)+IF(AO75="x",'3 - Projects'!$J98)</f>
        <v>0</v>
      </c>
      <c r="AP250" s="85">
        <f>IF(AP71="x",'3 - Projects'!$J94,0)+IF(AP72="x",'3 - Projects'!$J95)+IF(AP73="x",'3 - Projects'!$J96)+IF(AP74="x",'3 - Projects'!$J97)+IF(AP75="x",'3 - Projects'!$J98)</f>
        <v>0</v>
      </c>
      <c r="AQ250" s="85">
        <f>IF(AQ71="x",'3 - Projects'!$J94,0)+IF(AQ72="x",'3 - Projects'!$J95)+IF(AQ73="x",'3 - Projects'!$J96)+IF(AQ74="x",'3 - Projects'!$J97)+IF(AQ75="x",'3 - Projects'!$J98)</f>
        <v>0</v>
      </c>
      <c r="AR250" s="85">
        <f>IF(AR71="x",'3 - Projects'!$J94,0)+IF(AR72="x",'3 - Projects'!$J95)+IF(AR73="x",'3 - Projects'!$J96)+IF(AR74="x",'3 - Projects'!$J97)+IF(AR75="x",'3 - Projects'!$J98)</f>
        <v>0</v>
      </c>
      <c r="AS250" s="85">
        <f>IF(AS71="x",'3 - Projects'!$J94,0)+IF(AS72="x",'3 - Projects'!$J95)+IF(AS73="x",'3 - Projects'!$J96)+IF(AS74="x",'3 - Projects'!$J97)+IF(AS75="x",'3 - Projects'!$J98)</f>
        <v>0</v>
      </c>
      <c r="AT250" s="85">
        <f>IF(AT71="x",'3 - Projects'!$J94,0)+IF(AT72="x",'3 - Projects'!$J95)+IF(AT73="x",'3 - Projects'!$J96)+IF(AT74="x",'3 - Projects'!$J97)+IF(AT75="x",'3 - Projects'!$J98)</f>
        <v>0</v>
      </c>
      <c r="AU250" s="85">
        <f>IF(AU71="x",'3 - Projects'!$J94,0)+IF(AU72="x",'3 - Projects'!$J95)+IF(AU73="x",'3 - Projects'!$J96)+IF(AU74="x",'3 - Projects'!$J97)+IF(AU75="x",'3 - Projects'!$J98)</f>
        <v>0</v>
      </c>
      <c r="AV250" s="85">
        <f>IF(AV71="x",'3 - Projects'!$J94,0)+IF(AV72="x",'3 - Projects'!$J95)+IF(AV73="x",'3 - Projects'!$J96)+IF(AV74="x",'3 - Projects'!$J97)+IF(AV75="x",'3 - Projects'!$J98)</f>
        <v>0</v>
      </c>
      <c r="AW250" s="85">
        <f>IF(AW71="x",'3 - Projects'!$J94,0)+IF(AW72="x",'3 - Projects'!$J95)+IF(AW73="x",'3 - Projects'!$J96)+IF(AW74="x",'3 - Projects'!$J97)+IF(AW75="x",'3 - Projects'!$J98)</f>
        <v>0</v>
      </c>
      <c r="AX250" s="85">
        <f>IF(AX71="x",'3 - Projects'!$J94,0)+IF(AX72="x",'3 - Projects'!$J95)+IF(AX73="x",'3 - Projects'!$J96)+IF(AX74="x",'3 - Projects'!$J97)+IF(AX75="x",'3 - Projects'!$J98)</f>
        <v>0</v>
      </c>
      <c r="AY250" s="85">
        <f>IF(AY71="x",'3 - Projects'!$J94,0)+IF(AY72="x",'3 - Projects'!$J95)+IF(AY73="x",'3 - Projects'!$J96)+IF(AY74="x",'3 - Projects'!$J97)+IF(AY75="x",'3 - Projects'!$J98)</f>
        <v>0</v>
      </c>
      <c r="AZ250" s="85">
        <f>IF(AZ71="x",'3 - Projects'!$J94,0)+IF(AZ72="x",'3 - Projects'!$J95)+IF(AZ73="x",'3 - Projects'!$J96)+IF(AZ74="x",'3 - Projects'!$J97)+IF(AZ75="x",'3 - Projects'!$J98)</f>
        <v>0</v>
      </c>
      <c r="BA250" s="85">
        <f>IF(BA71="x",'3 - Projects'!$J94,0)+IF(BA72="x",'3 - Projects'!$J95)+IF(BA73="x",'3 - Projects'!$J96)+IF(BA74="x",'3 - Projects'!$J97)+IF(BA75="x",'3 - Projects'!$J98)</f>
        <v>0</v>
      </c>
      <c r="BB250" s="85">
        <f>IF(BB71="x",'3 - Projects'!$J94,0)+IF(BB72="x",'3 - Projects'!$J95)+IF(BB73="x",'3 - Projects'!$J96)+IF(BB74="x",'3 - Projects'!$J97)+IF(BB75="x",'3 - Projects'!$J98)</f>
        <v>0</v>
      </c>
      <c r="BC250" s="85">
        <f>IF(BC71="x",'3 - Projects'!$J94,0)+IF(BC72="x",'3 - Projects'!$J95)+IF(BC73="x",'3 - Projects'!$J96)+IF(BC74="x",'3 - Projects'!$J97)+IF(BC75="x",'3 - Projects'!$J98)</f>
        <v>0</v>
      </c>
      <c r="BD250" s="85">
        <f>IF(BD71="x",'3 - Projects'!$J94,0)+IF(BD72="x",'3 - Projects'!$J95)+IF(BD73="x",'3 - Projects'!$J96)+IF(BD74="x",'3 - Projects'!$J97)+IF(BD75="x",'3 - Projects'!$J98)</f>
        <v>0</v>
      </c>
      <c r="BE250" s="85">
        <f>IF(BE71="x",'3 - Projects'!$J94,0)+IF(BE72="x",'3 - Projects'!$J95)+IF(BE73="x",'3 - Projects'!$J96)+IF(BE74="x",'3 - Projects'!$J97)+IF(BE75="x",'3 - Projects'!$J98)</f>
        <v>0</v>
      </c>
      <c r="BF250" s="85">
        <f>IF(BF71="x",'3 - Projects'!$J94,0)+IF(BF72="x",'3 - Projects'!$J95)+IF(BF73="x",'3 - Projects'!$J96)+IF(BF74="x",'3 - Projects'!$J97)+IF(BF75="x",'3 - Projects'!$J98)</f>
        <v>0</v>
      </c>
      <c r="BG250" s="85">
        <f>IF(BG71="x",'3 - Projects'!$J94,0)+IF(BG72="x",'3 - Projects'!$J95)+IF(BG73="x",'3 - Projects'!$J96)+IF(BG74="x",'3 - Projects'!$J97)+IF(BG75="x",'3 - Projects'!$J98)</f>
        <v>0</v>
      </c>
      <c r="BH250" s="86">
        <f>IF(BH71="x",'3 - Projects'!$J94,0)+IF(BH72="x",'3 - Projects'!$J95)+IF(BH73="x",'3 - Projects'!$J96)+IF(BH74="x",'3 - Projects'!$J97)+IF(BH75="x",'3 - Projects'!$J98)</f>
        <v>0</v>
      </c>
    </row>
    <row r="251" spans="1:60">
      <c r="A251" s="84"/>
      <c r="B251" s="85" t="str">
        <f>IF(Resource5_Name&lt;&gt;"",Resource5_Name&amp;"(s)","")</f>
        <v/>
      </c>
      <c r="C251" s="85"/>
      <c r="D251" s="85"/>
      <c r="E251" s="85"/>
      <c r="F251" s="85"/>
      <c r="G251" s="85"/>
      <c r="H251" s="85"/>
      <c r="I251" s="84">
        <f>IF(I71="x",'3 - Projects'!$K94,0)+IF(I72="x",'3 - Projects'!$K95)+IF(I73="x",'3 - Projects'!$K96)+IF(I74="x",'3 - Projects'!$K97)+IF(I75="x",'3 - Projects'!$K98)</f>
        <v>0</v>
      </c>
      <c r="J251" s="85">
        <f>IF(J71="x",'3 - Projects'!$K94,0)+IF(J72="x",'3 - Projects'!$K95)+IF(J73="x",'3 - Projects'!$K96)+IF(J74="x",'3 - Projects'!$K97)+IF(J75="x",'3 - Projects'!$K98)</f>
        <v>0</v>
      </c>
      <c r="K251" s="85">
        <f>IF(K71="x",'3 - Projects'!$K94,0)+IF(K72="x",'3 - Projects'!$K95)+IF(K73="x",'3 - Projects'!$K96)+IF(K74="x",'3 - Projects'!$K97)+IF(K75="x",'3 - Projects'!$K98)</f>
        <v>0</v>
      </c>
      <c r="L251" s="85">
        <f>IF(L71="x",'3 - Projects'!$K94,0)+IF(L72="x",'3 - Projects'!$K95)+IF(L73="x",'3 - Projects'!$K96)+IF(L74="x",'3 - Projects'!$K97)+IF(L75="x",'3 - Projects'!$K98)</f>
        <v>0</v>
      </c>
      <c r="M251" s="85">
        <f>IF(M71="x",'3 - Projects'!$K94,0)+IF(M72="x",'3 - Projects'!$K95)+IF(M73="x",'3 - Projects'!$K96)+IF(M74="x",'3 - Projects'!$K97)+IF(M75="x",'3 - Projects'!$K98)</f>
        <v>0</v>
      </c>
      <c r="N251" s="85">
        <f>IF(N71="x",'3 - Projects'!$K94,0)+IF(N72="x",'3 - Projects'!$K95)+IF(N73="x",'3 - Projects'!$K96)+IF(N74="x",'3 - Projects'!$K97)+IF(N75="x",'3 - Projects'!$K98)</f>
        <v>0</v>
      </c>
      <c r="O251" s="85">
        <f>IF(O71="x",'3 - Projects'!$K94,0)+IF(O72="x",'3 - Projects'!$K95)+IF(O73="x",'3 - Projects'!$K96)+IF(O74="x",'3 - Projects'!$K97)+IF(O75="x",'3 - Projects'!$K98)</f>
        <v>0</v>
      </c>
      <c r="P251" s="85">
        <f>IF(P71="x",'3 - Projects'!$K94,0)+IF(P72="x",'3 - Projects'!$K95)+IF(P73="x",'3 - Projects'!$K96)+IF(P74="x",'3 - Projects'!$K97)+IF(P75="x",'3 - Projects'!$K98)</f>
        <v>0</v>
      </c>
      <c r="Q251" s="85">
        <f>IF(Q71="x",'3 - Projects'!$K94,0)+IF(Q72="x",'3 - Projects'!$K95)+IF(Q73="x",'3 - Projects'!$K96)+IF(Q74="x",'3 - Projects'!$K97)+IF(Q75="x",'3 - Projects'!$K98)</f>
        <v>0</v>
      </c>
      <c r="R251" s="85">
        <f>IF(R71="x",'3 - Projects'!$K94,0)+IF(R72="x",'3 - Projects'!$K95)+IF(R73="x",'3 - Projects'!$K96)+IF(R74="x",'3 - Projects'!$K97)+IF(R75="x",'3 - Projects'!$K98)</f>
        <v>0</v>
      </c>
      <c r="S251" s="85">
        <f>IF(S71="x",'3 - Projects'!$K94,0)+IF(S72="x",'3 - Projects'!$K95)+IF(S73="x",'3 - Projects'!$K96)+IF(S74="x",'3 - Projects'!$K97)+IF(S75="x",'3 - Projects'!$K98)</f>
        <v>0</v>
      </c>
      <c r="T251" s="85">
        <f>IF(T71="x",'3 - Projects'!$K94,0)+IF(T72="x",'3 - Projects'!$K95)+IF(T73="x",'3 - Projects'!$K96)+IF(T74="x",'3 - Projects'!$K97)+IF(T75="x",'3 - Projects'!$K98)</f>
        <v>0</v>
      </c>
      <c r="U251" s="85">
        <f>IF(U71="x",'3 - Projects'!$K94,0)+IF(U72="x",'3 - Projects'!$K95)+IF(U73="x",'3 - Projects'!$K96)+IF(U74="x",'3 - Projects'!$K97)+IF(U75="x",'3 - Projects'!$K98)</f>
        <v>0</v>
      </c>
      <c r="V251" s="85">
        <f>IF(V71="x",'3 - Projects'!$K94,0)+IF(V72="x",'3 - Projects'!$K95)+IF(V73="x",'3 - Projects'!$K96)+IF(V74="x",'3 - Projects'!$K97)+IF(V75="x",'3 - Projects'!$K98)</f>
        <v>0</v>
      </c>
      <c r="W251" s="85">
        <f>IF(W71="x",'3 - Projects'!$K94,0)+IF(W72="x",'3 - Projects'!$K95)+IF(W73="x",'3 - Projects'!$K96)+IF(W74="x",'3 - Projects'!$K97)+IF(W75="x",'3 - Projects'!$K98)</f>
        <v>0</v>
      </c>
      <c r="X251" s="85">
        <f>IF(X71="x",'3 - Projects'!$K94,0)+IF(X72="x",'3 - Projects'!$K95)+IF(X73="x",'3 - Projects'!$K96)+IF(X74="x",'3 - Projects'!$K97)+IF(X75="x",'3 - Projects'!$K98)</f>
        <v>0</v>
      </c>
      <c r="Y251" s="85">
        <f>IF(Y71="x",'3 - Projects'!$K94,0)+IF(Y72="x",'3 - Projects'!$K95)+IF(Y73="x",'3 - Projects'!$K96)+IF(Y74="x",'3 - Projects'!$K97)+IF(Y75="x",'3 - Projects'!$K98)</f>
        <v>0</v>
      </c>
      <c r="Z251" s="85">
        <f>IF(Z71="x",'3 - Projects'!$K94,0)+IF(Z72="x",'3 - Projects'!$K95)+IF(Z73="x",'3 - Projects'!$K96)+IF(Z74="x",'3 - Projects'!$K97)+IF(Z75="x",'3 - Projects'!$K98)</f>
        <v>0</v>
      </c>
      <c r="AA251" s="85">
        <f>IF(AA71="x",'3 - Projects'!$K94,0)+IF(AA72="x",'3 - Projects'!$K95)+IF(AA73="x",'3 - Projects'!$K96)+IF(AA74="x",'3 - Projects'!$K97)+IF(AA75="x",'3 - Projects'!$K98)</f>
        <v>0</v>
      </c>
      <c r="AB251" s="85">
        <f>IF(AB71="x",'3 - Projects'!$K94,0)+IF(AB72="x",'3 - Projects'!$K95)+IF(AB73="x",'3 - Projects'!$K96)+IF(AB74="x",'3 - Projects'!$K97)+IF(AB75="x",'3 - Projects'!$K98)</f>
        <v>0</v>
      </c>
      <c r="AC251" s="85">
        <f>IF(AC71="x",'3 - Projects'!$K94,0)+IF(AC72="x",'3 - Projects'!$K95)+IF(AC73="x",'3 - Projects'!$K96)+IF(AC74="x",'3 - Projects'!$K97)+IF(AC75="x",'3 - Projects'!$K98)</f>
        <v>0</v>
      </c>
      <c r="AD251" s="85">
        <f>IF(AD71="x",'3 - Projects'!$K94,0)+IF(AD72="x",'3 - Projects'!$K95)+IF(AD73="x",'3 - Projects'!$K96)+IF(AD74="x",'3 - Projects'!$K97)+IF(AD75="x",'3 - Projects'!$K98)</f>
        <v>0</v>
      </c>
      <c r="AE251" s="85">
        <f>IF(AE71="x",'3 - Projects'!$K94,0)+IF(AE72="x",'3 - Projects'!$K95)+IF(AE73="x",'3 - Projects'!$K96)+IF(AE74="x",'3 - Projects'!$K97)+IF(AE75="x",'3 - Projects'!$K98)</f>
        <v>0</v>
      </c>
      <c r="AF251" s="85">
        <f>IF(AF71="x",'3 - Projects'!$K94,0)+IF(AF72="x",'3 - Projects'!$K95)+IF(AF73="x",'3 - Projects'!$K96)+IF(AF74="x",'3 - Projects'!$K97)+IF(AF75="x",'3 - Projects'!$K98)</f>
        <v>0</v>
      </c>
      <c r="AG251" s="85">
        <f>IF(AG71="x",'3 - Projects'!$K94,0)+IF(AG72="x",'3 - Projects'!$K95)+IF(AG73="x",'3 - Projects'!$K96)+IF(AG74="x",'3 - Projects'!$K97)+IF(AG75="x",'3 - Projects'!$K98)</f>
        <v>0</v>
      </c>
      <c r="AH251" s="85">
        <f>IF(AH71="x",'3 - Projects'!$K94,0)+IF(AH72="x",'3 - Projects'!$K95)+IF(AH73="x",'3 - Projects'!$K96)+IF(AH74="x",'3 - Projects'!$K97)+IF(AH75="x",'3 - Projects'!$K98)</f>
        <v>0</v>
      </c>
      <c r="AI251" s="85">
        <f>IF(AI71="x",'3 - Projects'!$K94,0)+IF(AI72="x",'3 - Projects'!$K95)+IF(AI73="x",'3 - Projects'!$K96)+IF(AI74="x",'3 - Projects'!$K97)+IF(AI75="x",'3 - Projects'!$K98)</f>
        <v>0</v>
      </c>
      <c r="AJ251" s="85">
        <f>IF(AJ71="x",'3 - Projects'!$K94,0)+IF(AJ72="x",'3 - Projects'!$K95)+IF(AJ73="x",'3 - Projects'!$K96)+IF(AJ74="x",'3 - Projects'!$K97)+IF(AJ75="x",'3 - Projects'!$K98)</f>
        <v>0</v>
      </c>
      <c r="AK251" s="85">
        <f>IF(AK71="x",'3 - Projects'!$K94,0)+IF(AK72="x",'3 - Projects'!$K95)+IF(AK73="x",'3 - Projects'!$K96)+IF(AK74="x",'3 - Projects'!$K97)+IF(AK75="x",'3 - Projects'!$K98)</f>
        <v>0</v>
      </c>
      <c r="AL251" s="85">
        <f>IF(AL71="x",'3 - Projects'!$K94,0)+IF(AL72="x",'3 - Projects'!$K95)+IF(AL73="x",'3 - Projects'!$K96)+IF(AL74="x",'3 - Projects'!$K97)+IF(AL75="x",'3 - Projects'!$K98)</f>
        <v>0</v>
      </c>
      <c r="AM251" s="85">
        <f>IF(AM71="x",'3 - Projects'!$K94,0)+IF(AM72="x",'3 - Projects'!$K95)+IF(AM73="x",'3 - Projects'!$K96)+IF(AM74="x",'3 - Projects'!$K97)+IF(AM75="x",'3 - Projects'!$K98)</f>
        <v>0</v>
      </c>
      <c r="AN251" s="85">
        <f>IF(AN71="x",'3 - Projects'!$K94,0)+IF(AN72="x",'3 - Projects'!$K95)+IF(AN73="x",'3 - Projects'!$K96)+IF(AN74="x",'3 - Projects'!$K97)+IF(AN75="x",'3 - Projects'!$K98)</f>
        <v>0</v>
      </c>
      <c r="AO251" s="85">
        <f>IF(AO71="x",'3 - Projects'!$K94,0)+IF(AO72="x",'3 - Projects'!$K95)+IF(AO73="x",'3 - Projects'!$K96)+IF(AO74="x",'3 - Projects'!$K97)+IF(AO75="x",'3 - Projects'!$K98)</f>
        <v>0</v>
      </c>
      <c r="AP251" s="85">
        <f>IF(AP71="x",'3 - Projects'!$K94,0)+IF(AP72="x",'3 - Projects'!$K95)+IF(AP73="x",'3 - Projects'!$K96)+IF(AP74="x",'3 - Projects'!$K97)+IF(AP75="x",'3 - Projects'!$K98)</f>
        <v>0</v>
      </c>
      <c r="AQ251" s="85">
        <f>IF(AQ71="x",'3 - Projects'!$K94,0)+IF(AQ72="x",'3 - Projects'!$K95)+IF(AQ73="x",'3 - Projects'!$K96)+IF(AQ74="x",'3 - Projects'!$K97)+IF(AQ75="x",'3 - Projects'!$K98)</f>
        <v>0</v>
      </c>
      <c r="AR251" s="85">
        <f>IF(AR71="x",'3 - Projects'!$K94,0)+IF(AR72="x",'3 - Projects'!$K95)+IF(AR73="x",'3 - Projects'!$K96)+IF(AR74="x",'3 - Projects'!$K97)+IF(AR75="x",'3 - Projects'!$K98)</f>
        <v>0</v>
      </c>
      <c r="AS251" s="85">
        <f>IF(AS71="x",'3 - Projects'!$K94,0)+IF(AS72="x",'3 - Projects'!$K95)+IF(AS73="x",'3 - Projects'!$K96)+IF(AS74="x",'3 - Projects'!$K97)+IF(AS75="x",'3 - Projects'!$K98)</f>
        <v>0</v>
      </c>
      <c r="AT251" s="85">
        <f>IF(AT71="x",'3 - Projects'!$K94,0)+IF(AT72="x",'3 - Projects'!$K95)+IF(AT73="x",'3 - Projects'!$K96)+IF(AT74="x",'3 - Projects'!$K97)+IF(AT75="x",'3 - Projects'!$K98)</f>
        <v>0</v>
      </c>
      <c r="AU251" s="85">
        <f>IF(AU71="x",'3 - Projects'!$K94,0)+IF(AU72="x",'3 - Projects'!$K95)+IF(AU73="x",'3 - Projects'!$K96)+IF(AU74="x",'3 - Projects'!$K97)+IF(AU75="x",'3 - Projects'!$K98)</f>
        <v>0</v>
      </c>
      <c r="AV251" s="85">
        <f>IF(AV71="x",'3 - Projects'!$K94,0)+IF(AV72="x",'3 - Projects'!$K95)+IF(AV73="x",'3 - Projects'!$K96)+IF(AV74="x",'3 - Projects'!$K97)+IF(AV75="x",'3 - Projects'!$K98)</f>
        <v>0</v>
      </c>
      <c r="AW251" s="85">
        <f>IF(AW71="x",'3 - Projects'!$K94,0)+IF(AW72="x",'3 - Projects'!$K95)+IF(AW73="x",'3 - Projects'!$K96)+IF(AW74="x",'3 - Projects'!$K97)+IF(AW75="x",'3 - Projects'!$K98)</f>
        <v>0</v>
      </c>
      <c r="AX251" s="85">
        <f>IF(AX71="x",'3 - Projects'!$K94,0)+IF(AX72="x",'3 - Projects'!$K95)+IF(AX73="x",'3 - Projects'!$K96)+IF(AX74="x",'3 - Projects'!$K97)+IF(AX75="x",'3 - Projects'!$K98)</f>
        <v>0</v>
      </c>
      <c r="AY251" s="85">
        <f>IF(AY71="x",'3 - Projects'!$K94,0)+IF(AY72="x",'3 - Projects'!$K95)+IF(AY73="x",'3 - Projects'!$K96)+IF(AY74="x",'3 - Projects'!$K97)+IF(AY75="x",'3 - Projects'!$K98)</f>
        <v>0</v>
      </c>
      <c r="AZ251" s="85">
        <f>IF(AZ71="x",'3 - Projects'!$K94,0)+IF(AZ72="x",'3 - Projects'!$K95)+IF(AZ73="x",'3 - Projects'!$K96)+IF(AZ74="x",'3 - Projects'!$K97)+IF(AZ75="x",'3 - Projects'!$K98)</f>
        <v>0</v>
      </c>
      <c r="BA251" s="85">
        <f>IF(BA71="x",'3 - Projects'!$K94,0)+IF(BA72="x",'3 - Projects'!$K95)+IF(BA73="x",'3 - Projects'!$K96)+IF(BA74="x",'3 - Projects'!$K97)+IF(BA75="x",'3 - Projects'!$K98)</f>
        <v>0</v>
      </c>
      <c r="BB251" s="85">
        <f>IF(BB71="x",'3 - Projects'!$K94,0)+IF(BB72="x",'3 - Projects'!$K95)+IF(BB73="x",'3 - Projects'!$K96)+IF(BB74="x",'3 - Projects'!$K97)+IF(BB75="x",'3 - Projects'!$K98)</f>
        <v>0</v>
      </c>
      <c r="BC251" s="85">
        <f>IF(BC71="x",'3 - Projects'!$K94,0)+IF(BC72="x",'3 - Projects'!$K95)+IF(BC73="x",'3 - Projects'!$K96)+IF(BC74="x",'3 - Projects'!$K97)+IF(BC75="x",'3 - Projects'!$K98)</f>
        <v>0</v>
      </c>
      <c r="BD251" s="85">
        <f>IF(BD71="x",'3 - Projects'!$K94,0)+IF(BD72="x",'3 - Projects'!$K95)+IF(BD73="x",'3 - Projects'!$K96)+IF(BD74="x",'3 - Projects'!$K97)+IF(BD75="x",'3 - Projects'!$K98)</f>
        <v>0</v>
      </c>
      <c r="BE251" s="85">
        <f>IF(BE71="x",'3 - Projects'!$K94,0)+IF(BE72="x",'3 - Projects'!$K95)+IF(BE73="x",'3 - Projects'!$K96)+IF(BE74="x",'3 - Projects'!$K97)+IF(BE75="x",'3 - Projects'!$K98)</f>
        <v>0</v>
      </c>
      <c r="BF251" s="85">
        <f>IF(BF71="x",'3 - Projects'!$K94,0)+IF(BF72="x",'3 - Projects'!$K95)+IF(BF73="x",'3 - Projects'!$K96)+IF(BF74="x",'3 - Projects'!$K97)+IF(BF75="x",'3 - Projects'!$K98)</f>
        <v>0</v>
      </c>
      <c r="BG251" s="85">
        <f>IF(BG71="x",'3 - Projects'!$K94,0)+IF(BG72="x",'3 - Projects'!$K95)+IF(BG73="x",'3 - Projects'!$K96)+IF(BG74="x",'3 - Projects'!$K97)+IF(BG75="x",'3 - Projects'!$K98)</f>
        <v>0</v>
      </c>
      <c r="BH251" s="86">
        <f>IF(BH71="x",'3 - Projects'!$K94,0)+IF(BH72="x",'3 - Projects'!$K95)+IF(BH73="x",'3 - Projects'!$K96)+IF(BH74="x",'3 - Projects'!$K97)+IF(BH75="x",'3 - Projects'!$K98)</f>
        <v>0</v>
      </c>
    </row>
    <row r="252" spans="1:60">
      <c r="A252" s="84"/>
      <c r="B252" s="85" t="str">
        <f>IF(Resource6_Name&lt;&gt;"",Resource6_Name&amp;"(s)","")</f>
        <v/>
      </c>
      <c r="C252" s="85"/>
      <c r="D252" s="85"/>
      <c r="E252" s="85"/>
      <c r="F252" s="85"/>
      <c r="G252" s="85"/>
      <c r="H252" s="85"/>
      <c r="I252" s="84">
        <f>IF(I71="x",'3 - Projects'!$L94,0)+IF(I72="x",'3 - Projects'!$L95)+IF(I73="x",'3 - Projects'!$L96)+IF(I74="x",'3 - Projects'!$L97)+IF(I75="x",'3 - Projects'!$L98)</f>
        <v>0</v>
      </c>
      <c r="J252" s="85">
        <f>IF(J71="x",'3 - Projects'!$L94,0)+IF(J72="x",'3 - Projects'!$L95)+IF(J73="x",'3 - Projects'!$L96)+IF(J74="x",'3 - Projects'!$L97)+IF(J75="x",'3 - Projects'!$L98)</f>
        <v>0</v>
      </c>
      <c r="K252" s="85">
        <f>IF(K71="x",'3 - Projects'!$L94,0)+IF(K72="x",'3 - Projects'!$L95)+IF(K73="x",'3 - Projects'!$L96)+IF(K74="x",'3 - Projects'!$L97)+IF(K75="x",'3 - Projects'!$L98)</f>
        <v>0</v>
      </c>
      <c r="L252" s="85">
        <f>IF(L71="x",'3 - Projects'!$L94,0)+IF(L72="x",'3 - Projects'!$L95)+IF(L73="x",'3 - Projects'!$L96)+IF(L74="x",'3 - Projects'!$L97)+IF(L75="x",'3 - Projects'!$L98)</f>
        <v>0</v>
      </c>
      <c r="M252" s="85">
        <f>IF(M71="x",'3 - Projects'!$L94,0)+IF(M72="x",'3 - Projects'!$L95)+IF(M73="x",'3 - Projects'!$L96)+IF(M74="x",'3 - Projects'!$L97)+IF(M75="x",'3 - Projects'!$L98)</f>
        <v>0</v>
      </c>
      <c r="N252" s="85">
        <f>IF(N71="x",'3 - Projects'!$L94,0)+IF(N72="x",'3 - Projects'!$L95)+IF(N73="x",'3 - Projects'!$L96)+IF(N74="x",'3 - Projects'!$L97)+IF(N75="x",'3 - Projects'!$L98)</f>
        <v>0</v>
      </c>
      <c r="O252" s="85">
        <f>IF(O71="x",'3 - Projects'!$L94,0)+IF(O72="x",'3 - Projects'!$L95)+IF(O73="x",'3 - Projects'!$L96)+IF(O74="x",'3 - Projects'!$L97)+IF(O75="x",'3 - Projects'!$L98)</f>
        <v>0</v>
      </c>
      <c r="P252" s="85">
        <f>IF(P71="x",'3 - Projects'!$L94,0)+IF(P72="x",'3 - Projects'!$L95)+IF(P73="x",'3 - Projects'!$L96)+IF(P74="x",'3 - Projects'!$L97)+IF(P75="x",'3 - Projects'!$L98)</f>
        <v>0</v>
      </c>
      <c r="Q252" s="85">
        <f>IF(Q71="x",'3 - Projects'!$L94,0)+IF(Q72="x",'3 - Projects'!$L95)+IF(Q73="x",'3 - Projects'!$L96)+IF(Q74="x",'3 - Projects'!$L97)+IF(Q75="x",'3 - Projects'!$L98)</f>
        <v>0</v>
      </c>
      <c r="R252" s="85">
        <f>IF(R71="x",'3 - Projects'!$L94,0)+IF(R72="x",'3 - Projects'!$L95)+IF(R73="x",'3 - Projects'!$L96)+IF(R74="x",'3 - Projects'!$L97)+IF(R75="x",'3 - Projects'!$L98)</f>
        <v>0</v>
      </c>
      <c r="S252" s="85">
        <f>IF(S71="x",'3 - Projects'!$L94,0)+IF(S72="x",'3 - Projects'!$L95)+IF(S73="x",'3 - Projects'!$L96)+IF(S74="x",'3 - Projects'!$L97)+IF(S75="x",'3 - Projects'!$L98)</f>
        <v>0</v>
      </c>
      <c r="T252" s="85">
        <f>IF(T71="x",'3 - Projects'!$L94,0)+IF(T72="x",'3 - Projects'!$L95)+IF(T73="x",'3 - Projects'!$L96)+IF(T74="x",'3 - Projects'!$L97)+IF(T75="x",'3 - Projects'!$L98)</f>
        <v>0</v>
      </c>
      <c r="U252" s="85">
        <f>IF(U71="x",'3 - Projects'!$L94,0)+IF(U72="x",'3 - Projects'!$L95)+IF(U73="x",'3 - Projects'!$L96)+IF(U74="x",'3 - Projects'!$L97)+IF(U75="x",'3 - Projects'!$L98)</f>
        <v>0</v>
      </c>
      <c r="V252" s="85">
        <f>IF(V71="x",'3 - Projects'!$L94,0)+IF(V72="x",'3 - Projects'!$L95)+IF(V73="x",'3 - Projects'!$L96)+IF(V74="x",'3 - Projects'!$L97)+IF(V75="x",'3 - Projects'!$L98)</f>
        <v>0</v>
      </c>
      <c r="W252" s="85">
        <f>IF(W71="x",'3 - Projects'!$L94,0)+IF(W72="x",'3 - Projects'!$L95)+IF(W73="x",'3 - Projects'!$L96)+IF(W74="x",'3 - Projects'!$L97)+IF(W75="x",'3 - Projects'!$L98)</f>
        <v>0</v>
      </c>
      <c r="X252" s="85">
        <f>IF(X71="x",'3 - Projects'!$L94,0)+IF(X72="x",'3 - Projects'!$L95)+IF(X73="x",'3 - Projects'!$L96)+IF(X74="x",'3 - Projects'!$L97)+IF(X75="x",'3 - Projects'!$L98)</f>
        <v>0</v>
      </c>
      <c r="Y252" s="85">
        <f>IF(Y71="x",'3 - Projects'!$L94,0)+IF(Y72="x",'3 - Projects'!$L95)+IF(Y73="x",'3 - Projects'!$L96)+IF(Y74="x",'3 - Projects'!$L97)+IF(Y75="x",'3 - Projects'!$L98)</f>
        <v>0</v>
      </c>
      <c r="Z252" s="85">
        <f>IF(Z71="x",'3 - Projects'!$L94,0)+IF(Z72="x",'3 - Projects'!$L95)+IF(Z73="x",'3 - Projects'!$L96)+IF(Z74="x",'3 - Projects'!$L97)+IF(Z75="x",'3 - Projects'!$L98)</f>
        <v>0</v>
      </c>
      <c r="AA252" s="85">
        <f>IF(AA71="x",'3 - Projects'!$L94,0)+IF(AA72="x",'3 - Projects'!$L95)+IF(AA73="x",'3 - Projects'!$L96)+IF(AA74="x",'3 - Projects'!$L97)+IF(AA75="x",'3 - Projects'!$L98)</f>
        <v>0</v>
      </c>
      <c r="AB252" s="85">
        <f>IF(AB71="x",'3 - Projects'!$L94,0)+IF(AB72="x",'3 - Projects'!$L95)+IF(AB73="x",'3 - Projects'!$L96)+IF(AB74="x",'3 - Projects'!$L97)+IF(AB75="x",'3 - Projects'!$L98)</f>
        <v>0</v>
      </c>
      <c r="AC252" s="85">
        <f>IF(AC71="x",'3 - Projects'!$L94,0)+IF(AC72="x",'3 - Projects'!$L95)+IF(AC73="x",'3 - Projects'!$L96)+IF(AC74="x",'3 - Projects'!$L97)+IF(AC75="x",'3 - Projects'!$L98)</f>
        <v>0</v>
      </c>
      <c r="AD252" s="85">
        <f>IF(AD71="x",'3 - Projects'!$L94,0)+IF(AD72="x",'3 - Projects'!$L95)+IF(AD73="x",'3 - Projects'!$L96)+IF(AD74="x",'3 - Projects'!$L97)+IF(AD75="x",'3 - Projects'!$L98)</f>
        <v>0</v>
      </c>
      <c r="AE252" s="85">
        <f>IF(AE71="x",'3 - Projects'!$L94,0)+IF(AE72="x",'3 - Projects'!$L95)+IF(AE73="x",'3 - Projects'!$L96)+IF(AE74="x",'3 - Projects'!$L97)+IF(AE75="x",'3 - Projects'!$L98)</f>
        <v>0</v>
      </c>
      <c r="AF252" s="85">
        <f>IF(AF71="x",'3 - Projects'!$L94,0)+IF(AF72="x",'3 - Projects'!$L95)+IF(AF73="x",'3 - Projects'!$L96)+IF(AF74="x",'3 - Projects'!$L97)+IF(AF75="x",'3 - Projects'!$L98)</f>
        <v>0</v>
      </c>
      <c r="AG252" s="85">
        <f>IF(AG71="x",'3 - Projects'!$L94,0)+IF(AG72="x",'3 - Projects'!$L95)+IF(AG73="x",'3 - Projects'!$L96)+IF(AG74="x",'3 - Projects'!$L97)+IF(AG75="x",'3 - Projects'!$L98)</f>
        <v>0</v>
      </c>
      <c r="AH252" s="85">
        <f>IF(AH71="x",'3 - Projects'!$L94,0)+IF(AH72="x",'3 - Projects'!$L95)+IF(AH73="x",'3 - Projects'!$L96)+IF(AH74="x",'3 - Projects'!$L97)+IF(AH75="x",'3 - Projects'!$L98)</f>
        <v>0</v>
      </c>
      <c r="AI252" s="85">
        <f>IF(AI71="x",'3 - Projects'!$L94,0)+IF(AI72="x",'3 - Projects'!$L95)+IF(AI73="x",'3 - Projects'!$L96)+IF(AI74="x",'3 - Projects'!$L97)+IF(AI75="x",'3 - Projects'!$L98)</f>
        <v>0</v>
      </c>
      <c r="AJ252" s="85">
        <f>IF(AJ71="x",'3 - Projects'!$L94,0)+IF(AJ72="x",'3 - Projects'!$L95)+IF(AJ73="x",'3 - Projects'!$L96)+IF(AJ74="x",'3 - Projects'!$L97)+IF(AJ75="x",'3 - Projects'!$L98)</f>
        <v>0</v>
      </c>
      <c r="AK252" s="85">
        <f>IF(AK71="x",'3 - Projects'!$L94,0)+IF(AK72="x",'3 - Projects'!$L95)+IF(AK73="x",'3 - Projects'!$L96)+IF(AK74="x",'3 - Projects'!$L97)+IF(AK75="x",'3 - Projects'!$L98)</f>
        <v>0</v>
      </c>
      <c r="AL252" s="85">
        <f>IF(AL71="x",'3 - Projects'!$L94,0)+IF(AL72="x",'3 - Projects'!$L95)+IF(AL73="x",'3 - Projects'!$L96)+IF(AL74="x",'3 - Projects'!$L97)+IF(AL75="x",'3 - Projects'!$L98)</f>
        <v>0</v>
      </c>
      <c r="AM252" s="85">
        <f>IF(AM71="x",'3 - Projects'!$L94,0)+IF(AM72="x",'3 - Projects'!$L95)+IF(AM73="x",'3 - Projects'!$L96)+IF(AM74="x",'3 - Projects'!$L97)+IF(AM75="x",'3 - Projects'!$L98)</f>
        <v>0</v>
      </c>
      <c r="AN252" s="85">
        <f>IF(AN71="x",'3 - Projects'!$L94,0)+IF(AN72="x",'3 - Projects'!$L95)+IF(AN73="x",'3 - Projects'!$L96)+IF(AN74="x",'3 - Projects'!$L97)+IF(AN75="x",'3 - Projects'!$L98)</f>
        <v>0</v>
      </c>
      <c r="AO252" s="85">
        <f>IF(AO71="x",'3 - Projects'!$L94,0)+IF(AO72="x",'3 - Projects'!$L95)+IF(AO73="x",'3 - Projects'!$L96)+IF(AO74="x",'3 - Projects'!$L97)+IF(AO75="x",'3 - Projects'!$L98)</f>
        <v>0</v>
      </c>
      <c r="AP252" s="85">
        <f>IF(AP71="x",'3 - Projects'!$L94,0)+IF(AP72="x",'3 - Projects'!$L95)+IF(AP73="x",'3 - Projects'!$L96)+IF(AP74="x",'3 - Projects'!$L97)+IF(AP75="x",'3 - Projects'!$L98)</f>
        <v>0</v>
      </c>
      <c r="AQ252" s="85">
        <f>IF(AQ71="x",'3 - Projects'!$L94,0)+IF(AQ72="x",'3 - Projects'!$L95)+IF(AQ73="x",'3 - Projects'!$L96)+IF(AQ74="x",'3 - Projects'!$L97)+IF(AQ75="x",'3 - Projects'!$L98)</f>
        <v>0</v>
      </c>
      <c r="AR252" s="85">
        <f>IF(AR71="x",'3 - Projects'!$L94,0)+IF(AR72="x",'3 - Projects'!$L95)+IF(AR73="x",'3 - Projects'!$L96)+IF(AR74="x",'3 - Projects'!$L97)+IF(AR75="x",'3 - Projects'!$L98)</f>
        <v>0</v>
      </c>
      <c r="AS252" s="85">
        <f>IF(AS71="x",'3 - Projects'!$L94,0)+IF(AS72="x",'3 - Projects'!$L95)+IF(AS73="x",'3 - Projects'!$L96)+IF(AS74="x",'3 - Projects'!$L97)+IF(AS75="x",'3 - Projects'!$L98)</f>
        <v>0</v>
      </c>
      <c r="AT252" s="85">
        <f>IF(AT71="x",'3 - Projects'!$L94,0)+IF(AT72="x",'3 - Projects'!$L95)+IF(AT73="x",'3 - Projects'!$L96)+IF(AT74="x",'3 - Projects'!$L97)+IF(AT75="x",'3 - Projects'!$L98)</f>
        <v>0</v>
      </c>
      <c r="AU252" s="85">
        <f>IF(AU71="x",'3 - Projects'!$L94,0)+IF(AU72="x",'3 - Projects'!$L95)+IF(AU73="x",'3 - Projects'!$L96)+IF(AU74="x",'3 - Projects'!$L97)+IF(AU75="x",'3 - Projects'!$L98)</f>
        <v>0</v>
      </c>
      <c r="AV252" s="85">
        <f>IF(AV71="x",'3 - Projects'!$L94,0)+IF(AV72="x",'3 - Projects'!$L95)+IF(AV73="x",'3 - Projects'!$L96)+IF(AV74="x",'3 - Projects'!$L97)+IF(AV75="x",'3 - Projects'!$L98)</f>
        <v>0</v>
      </c>
      <c r="AW252" s="85">
        <f>IF(AW71="x",'3 - Projects'!$L94,0)+IF(AW72="x",'3 - Projects'!$L95)+IF(AW73="x",'3 - Projects'!$L96)+IF(AW74="x",'3 - Projects'!$L97)+IF(AW75="x",'3 - Projects'!$L98)</f>
        <v>0</v>
      </c>
      <c r="AX252" s="85">
        <f>IF(AX71="x",'3 - Projects'!$L94,0)+IF(AX72="x",'3 - Projects'!$L95)+IF(AX73="x",'3 - Projects'!$L96)+IF(AX74="x",'3 - Projects'!$L97)+IF(AX75="x",'3 - Projects'!$L98)</f>
        <v>0</v>
      </c>
      <c r="AY252" s="85">
        <f>IF(AY71="x",'3 - Projects'!$L94,0)+IF(AY72="x",'3 - Projects'!$L95)+IF(AY73="x",'3 - Projects'!$L96)+IF(AY74="x",'3 - Projects'!$L97)+IF(AY75="x",'3 - Projects'!$L98)</f>
        <v>0</v>
      </c>
      <c r="AZ252" s="85">
        <f>IF(AZ71="x",'3 - Projects'!$L94,0)+IF(AZ72="x",'3 - Projects'!$L95)+IF(AZ73="x",'3 - Projects'!$L96)+IF(AZ74="x",'3 - Projects'!$L97)+IF(AZ75="x",'3 - Projects'!$L98)</f>
        <v>0</v>
      </c>
      <c r="BA252" s="85">
        <f>IF(BA71="x",'3 - Projects'!$L94,0)+IF(BA72="x",'3 - Projects'!$L95)+IF(BA73="x",'3 - Projects'!$L96)+IF(BA74="x",'3 - Projects'!$L97)+IF(BA75="x",'3 - Projects'!$L98)</f>
        <v>0</v>
      </c>
      <c r="BB252" s="85">
        <f>IF(BB71="x",'3 - Projects'!$L94,0)+IF(BB72="x",'3 - Projects'!$L95)+IF(BB73="x",'3 - Projects'!$L96)+IF(BB74="x",'3 - Projects'!$L97)+IF(BB75="x",'3 - Projects'!$L98)</f>
        <v>0</v>
      </c>
      <c r="BC252" s="85">
        <f>IF(BC71="x",'3 - Projects'!$L94,0)+IF(BC72="x",'3 - Projects'!$L95)+IF(BC73="x",'3 - Projects'!$L96)+IF(BC74="x",'3 - Projects'!$L97)+IF(BC75="x",'3 - Projects'!$L98)</f>
        <v>0</v>
      </c>
      <c r="BD252" s="85">
        <f>IF(BD71="x",'3 - Projects'!$L94,0)+IF(BD72="x",'3 - Projects'!$L95)+IF(BD73="x",'3 - Projects'!$L96)+IF(BD74="x",'3 - Projects'!$L97)+IF(BD75="x",'3 - Projects'!$L98)</f>
        <v>0</v>
      </c>
      <c r="BE252" s="85">
        <f>IF(BE71="x",'3 - Projects'!$L94,0)+IF(BE72="x",'3 - Projects'!$L95)+IF(BE73="x",'3 - Projects'!$L96)+IF(BE74="x",'3 - Projects'!$L97)+IF(BE75="x",'3 - Projects'!$L98)</f>
        <v>0</v>
      </c>
      <c r="BF252" s="85">
        <f>IF(BF71="x",'3 - Projects'!$L94,0)+IF(BF72="x",'3 - Projects'!$L95)+IF(BF73="x",'3 - Projects'!$L96)+IF(BF74="x",'3 - Projects'!$L97)+IF(BF75="x",'3 - Projects'!$L98)</f>
        <v>0</v>
      </c>
      <c r="BG252" s="85">
        <f>IF(BG71="x",'3 - Projects'!$L94,0)+IF(BG72="x",'3 - Projects'!$L95)+IF(BG73="x",'3 - Projects'!$L96)+IF(BG74="x",'3 - Projects'!$L97)+IF(BG75="x",'3 - Projects'!$L98)</f>
        <v>0</v>
      </c>
      <c r="BH252" s="86">
        <f>IF(BH71="x",'3 - Projects'!$L94,0)+IF(BH72="x",'3 - Projects'!$L95)+IF(BH73="x",'3 - Projects'!$L96)+IF(BH74="x",'3 - Projects'!$L97)+IF(BH75="x",'3 - Projects'!$L98)</f>
        <v>0</v>
      </c>
    </row>
    <row r="253" spans="1:60">
      <c r="A253" s="84"/>
      <c r="B253" s="85" t="str">
        <f>IF(Resource7_Name&lt;&gt;"",Resource7_Name&amp;"(s)","")</f>
        <v/>
      </c>
      <c r="C253" s="85"/>
      <c r="D253" s="85"/>
      <c r="E253" s="85"/>
      <c r="F253" s="85"/>
      <c r="G253" s="85"/>
      <c r="H253" s="85"/>
      <c r="I253" s="84">
        <f>IF(I71="x",'3 - Projects'!$M94,0)+IF(I72="x",'3 - Projects'!$M95)+IF(I73="x",'3 - Projects'!$M96)+IF(I74="x",'3 - Projects'!$M97)+IF(I75="x",'3 - Projects'!$M98)</f>
        <v>0</v>
      </c>
      <c r="J253" s="85">
        <f>IF(J71="x",'3 - Projects'!$M94,0)+IF(J72="x",'3 - Projects'!$M95)+IF(J73="x",'3 - Projects'!$M96)+IF(J74="x",'3 - Projects'!$M97)+IF(J75="x",'3 - Projects'!$M98)</f>
        <v>0</v>
      </c>
      <c r="K253" s="85">
        <f>IF(K71="x",'3 - Projects'!$M94,0)+IF(K72="x",'3 - Projects'!$M95)+IF(K73="x",'3 - Projects'!$M96)+IF(K74="x",'3 - Projects'!$M97)+IF(K75="x",'3 - Projects'!$M98)</f>
        <v>0</v>
      </c>
      <c r="L253" s="85">
        <f>IF(L71="x",'3 - Projects'!$M94,0)+IF(L72="x",'3 - Projects'!$M95)+IF(L73="x",'3 - Projects'!$M96)+IF(L74="x",'3 - Projects'!$M97)+IF(L75="x",'3 - Projects'!$M98)</f>
        <v>0</v>
      </c>
      <c r="M253" s="85">
        <f>IF(M71="x",'3 - Projects'!$M94,0)+IF(M72="x",'3 - Projects'!$M95)+IF(M73="x",'3 - Projects'!$M96)+IF(M74="x",'3 - Projects'!$M97)+IF(M75="x",'3 - Projects'!$M98)</f>
        <v>0</v>
      </c>
      <c r="N253" s="85">
        <f>IF(N71="x",'3 - Projects'!$M94,0)+IF(N72="x",'3 - Projects'!$M95)+IF(N73="x",'3 - Projects'!$M96)+IF(N74="x",'3 - Projects'!$M97)+IF(N75="x",'3 - Projects'!$M98)</f>
        <v>0</v>
      </c>
      <c r="O253" s="85">
        <f>IF(O71="x",'3 - Projects'!$M94,0)+IF(O72="x",'3 - Projects'!$M95)+IF(O73="x",'3 - Projects'!$M96)+IF(O74="x",'3 - Projects'!$M97)+IF(O75="x",'3 - Projects'!$M98)</f>
        <v>0</v>
      </c>
      <c r="P253" s="85">
        <f>IF(P71="x",'3 - Projects'!$M94,0)+IF(P72="x",'3 - Projects'!$M95)+IF(P73="x",'3 - Projects'!$M96)+IF(P74="x",'3 - Projects'!$M97)+IF(P75="x",'3 - Projects'!$M98)</f>
        <v>0</v>
      </c>
      <c r="Q253" s="85">
        <f>IF(Q71="x",'3 - Projects'!$M94,0)+IF(Q72="x",'3 - Projects'!$M95)+IF(Q73="x",'3 - Projects'!$M96)+IF(Q74="x",'3 - Projects'!$M97)+IF(Q75="x",'3 - Projects'!$M98)</f>
        <v>0</v>
      </c>
      <c r="R253" s="85">
        <f>IF(R71="x",'3 - Projects'!$M94,0)+IF(R72="x",'3 - Projects'!$M95)+IF(R73="x",'3 - Projects'!$M96)+IF(R74="x",'3 - Projects'!$M97)+IF(R75="x",'3 - Projects'!$M98)</f>
        <v>0</v>
      </c>
      <c r="S253" s="85">
        <f>IF(S71="x",'3 - Projects'!$M94,0)+IF(S72="x",'3 - Projects'!$M95)+IF(S73="x",'3 - Projects'!$M96)+IF(S74="x",'3 - Projects'!$M97)+IF(S75="x",'3 - Projects'!$M98)</f>
        <v>0</v>
      </c>
      <c r="T253" s="85">
        <f>IF(T71="x",'3 - Projects'!$M94,0)+IF(T72="x",'3 - Projects'!$M95)+IF(T73="x",'3 - Projects'!$M96)+IF(T74="x",'3 - Projects'!$M97)+IF(T75="x",'3 - Projects'!$M98)</f>
        <v>0</v>
      </c>
      <c r="U253" s="85">
        <f>IF(U71="x",'3 - Projects'!$M94,0)+IF(U72="x",'3 - Projects'!$M95)+IF(U73="x",'3 - Projects'!$M96)+IF(U74="x",'3 - Projects'!$M97)+IF(U75="x",'3 - Projects'!$M98)</f>
        <v>0</v>
      </c>
      <c r="V253" s="85">
        <f>IF(V71="x",'3 - Projects'!$M94,0)+IF(V72="x",'3 - Projects'!$M95)+IF(V73="x",'3 - Projects'!$M96)+IF(V74="x",'3 - Projects'!$M97)+IF(V75="x",'3 - Projects'!$M98)</f>
        <v>0</v>
      </c>
      <c r="W253" s="85">
        <f>IF(W71="x",'3 - Projects'!$M94,0)+IF(W72="x",'3 - Projects'!$M95)+IF(W73="x",'3 - Projects'!$M96)+IF(W74="x",'3 - Projects'!$M97)+IF(W75="x",'3 - Projects'!$M98)</f>
        <v>0</v>
      </c>
      <c r="X253" s="85">
        <f>IF(X71="x",'3 - Projects'!$M94,0)+IF(X72="x",'3 - Projects'!$M95)+IF(X73="x",'3 - Projects'!$M96)+IF(X74="x",'3 - Projects'!$M97)+IF(X75="x",'3 - Projects'!$M98)</f>
        <v>0</v>
      </c>
      <c r="Y253" s="85">
        <f>IF(Y71="x",'3 - Projects'!$M94,0)+IF(Y72="x",'3 - Projects'!$M95)+IF(Y73="x",'3 - Projects'!$M96)+IF(Y74="x",'3 - Projects'!$M97)+IF(Y75="x",'3 - Projects'!$M98)</f>
        <v>0</v>
      </c>
      <c r="Z253" s="85">
        <f>IF(Z71="x",'3 - Projects'!$M94,0)+IF(Z72="x",'3 - Projects'!$M95)+IF(Z73="x",'3 - Projects'!$M96)+IF(Z74="x",'3 - Projects'!$M97)+IF(Z75="x",'3 - Projects'!$M98)</f>
        <v>0</v>
      </c>
      <c r="AA253" s="85">
        <f>IF(AA71="x",'3 - Projects'!$M94,0)+IF(AA72="x",'3 - Projects'!$M95)+IF(AA73="x",'3 - Projects'!$M96)+IF(AA74="x",'3 - Projects'!$M97)+IF(AA75="x",'3 - Projects'!$M98)</f>
        <v>0</v>
      </c>
      <c r="AB253" s="85">
        <f>IF(AB71="x",'3 - Projects'!$M94,0)+IF(AB72="x",'3 - Projects'!$M95)+IF(AB73="x",'3 - Projects'!$M96)+IF(AB74="x",'3 - Projects'!$M97)+IF(AB75="x",'3 - Projects'!$M98)</f>
        <v>0</v>
      </c>
      <c r="AC253" s="85">
        <f>IF(AC71="x",'3 - Projects'!$M94,0)+IF(AC72="x",'3 - Projects'!$M95)+IF(AC73="x",'3 - Projects'!$M96)+IF(AC74="x",'3 - Projects'!$M97)+IF(AC75="x",'3 - Projects'!$M98)</f>
        <v>0</v>
      </c>
      <c r="AD253" s="85">
        <f>IF(AD71="x",'3 - Projects'!$M94,0)+IF(AD72="x",'3 - Projects'!$M95)+IF(AD73="x",'3 - Projects'!$M96)+IF(AD74="x",'3 - Projects'!$M97)+IF(AD75="x",'3 - Projects'!$M98)</f>
        <v>0</v>
      </c>
      <c r="AE253" s="85">
        <f>IF(AE71="x",'3 - Projects'!$M94,0)+IF(AE72="x",'3 - Projects'!$M95)+IF(AE73="x",'3 - Projects'!$M96)+IF(AE74="x",'3 - Projects'!$M97)+IF(AE75="x",'3 - Projects'!$M98)</f>
        <v>0</v>
      </c>
      <c r="AF253" s="85">
        <f>IF(AF71="x",'3 - Projects'!$M94,0)+IF(AF72="x",'3 - Projects'!$M95)+IF(AF73="x",'3 - Projects'!$M96)+IF(AF74="x",'3 - Projects'!$M97)+IF(AF75="x",'3 - Projects'!$M98)</f>
        <v>0</v>
      </c>
      <c r="AG253" s="85">
        <f>IF(AG71="x",'3 - Projects'!$M94,0)+IF(AG72="x",'3 - Projects'!$M95)+IF(AG73="x",'3 - Projects'!$M96)+IF(AG74="x",'3 - Projects'!$M97)+IF(AG75="x",'3 - Projects'!$M98)</f>
        <v>0</v>
      </c>
      <c r="AH253" s="85">
        <f>IF(AH71="x",'3 - Projects'!$M94,0)+IF(AH72="x",'3 - Projects'!$M95)+IF(AH73="x",'3 - Projects'!$M96)+IF(AH74="x",'3 - Projects'!$M97)+IF(AH75="x",'3 - Projects'!$M98)</f>
        <v>0</v>
      </c>
      <c r="AI253" s="85">
        <f>IF(AI71="x",'3 - Projects'!$M94,0)+IF(AI72="x",'3 - Projects'!$M95)+IF(AI73="x",'3 - Projects'!$M96)+IF(AI74="x",'3 - Projects'!$M97)+IF(AI75="x",'3 - Projects'!$M98)</f>
        <v>0</v>
      </c>
      <c r="AJ253" s="85">
        <f>IF(AJ71="x",'3 - Projects'!$M94,0)+IF(AJ72="x",'3 - Projects'!$M95)+IF(AJ73="x",'3 - Projects'!$M96)+IF(AJ74="x",'3 - Projects'!$M97)+IF(AJ75="x",'3 - Projects'!$M98)</f>
        <v>0</v>
      </c>
      <c r="AK253" s="85">
        <f>IF(AK71="x",'3 - Projects'!$M94,0)+IF(AK72="x",'3 - Projects'!$M95)+IF(AK73="x",'3 - Projects'!$M96)+IF(AK74="x",'3 - Projects'!$M97)+IF(AK75="x",'3 - Projects'!$M98)</f>
        <v>0</v>
      </c>
      <c r="AL253" s="85">
        <f>IF(AL71="x",'3 - Projects'!$M94,0)+IF(AL72="x",'3 - Projects'!$M95)+IF(AL73="x",'3 - Projects'!$M96)+IF(AL74="x",'3 - Projects'!$M97)+IF(AL75="x",'3 - Projects'!$M98)</f>
        <v>0</v>
      </c>
      <c r="AM253" s="85">
        <f>IF(AM71="x",'3 - Projects'!$M94,0)+IF(AM72="x",'3 - Projects'!$M95)+IF(AM73="x",'3 - Projects'!$M96)+IF(AM74="x",'3 - Projects'!$M97)+IF(AM75="x",'3 - Projects'!$M98)</f>
        <v>0</v>
      </c>
      <c r="AN253" s="85">
        <f>IF(AN71="x",'3 - Projects'!$M94,0)+IF(AN72="x",'3 - Projects'!$M95)+IF(AN73="x",'3 - Projects'!$M96)+IF(AN74="x",'3 - Projects'!$M97)+IF(AN75="x",'3 - Projects'!$M98)</f>
        <v>0</v>
      </c>
      <c r="AO253" s="85">
        <f>IF(AO71="x",'3 - Projects'!$M94,0)+IF(AO72="x",'3 - Projects'!$M95)+IF(AO73="x",'3 - Projects'!$M96)+IF(AO74="x",'3 - Projects'!$M97)+IF(AO75="x",'3 - Projects'!$M98)</f>
        <v>0</v>
      </c>
      <c r="AP253" s="85">
        <f>IF(AP71="x",'3 - Projects'!$M94,0)+IF(AP72="x",'3 - Projects'!$M95)+IF(AP73="x",'3 - Projects'!$M96)+IF(AP74="x",'3 - Projects'!$M97)+IF(AP75="x",'3 - Projects'!$M98)</f>
        <v>0</v>
      </c>
      <c r="AQ253" s="85">
        <f>IF(AQ71="x",'3 - Projects'!$M94,0)+IF(AQ72="x",'3 - Projects'!$M95)+IF(AQ73="x",'3 - Projects'!$M96)+IF(AQ74="x",'3 - Projects'!$M97)+IF(AQ75="x",'3 - Projects'!$M98)</f>
        <v>0</v>
      </c>
      <c r="AR253" s="85">
        <f>IF(AR71="x",'3 - Projects'!$M94,0)+IF(AR72="x",'3 - Projects'!$M95)+IF(AR73="x",'3 - Projects'!$M96)+IF(AR74="x",'3 - Projects'!$M97)+IF(AR75="x",'3 - Projects'!$M98)</f>
        <v>0</v>
      </c>
      <c r="AS253" s="85">
        <f>IF(AS71="x",'3 - Projects'!$M94,0)+IF(AS72="x",'3 - Projects'!$M95)+IF(AS73="x",'3 - Projects'!$M96)+IF(AS74="x",'3 - Projects'!$M97)+IF(AS75="x",'3 - Projects'!$M98)</f>
        <v>0</v>
      </c>
      <c r="AT253" s="85">
        <f>IF(AT71="x",'3 - Projects'!$M94,0)+IF(AT72="x",'3 - Projects'!$M95)+IF(AT73="x",'3 - Projects'!$M96)+IF(AT74="x",'3 - Projects'!$M97)+IF(AT75="x",'3 - Projects'!$M98)</f>
        <v>0</v>
      </c>
      <c r="AU253" s="85">
        <f>IF(AU71="x",'3 - Projects'!$M94,0)+IF(AU72="x",'3 - Projects'!$M95)+IF(AU73="x",'3 - Projects'!$M96)+IF(AU74="x",'3 - Projects'!$M97)+IF(AU75="x",'3 - Projects'!$M98)</f>
        <v>0</v>
      </c>
      <c r="AV253" s="85">
        <f>IF(AV71="x",'3 - Projects'!$M94,0)+IF(AV72="x",'3 - Projects'!$M95)+IF(AV73="x",'3 - Projects'!$M96)+IF(AV74="x",'3 - Projects'!$M97)+IF(AV75="x",'3 - Projects'!$M98)</f>
        <v>0</v>
      </c>
      <c r="AW253" s="85">
        <f>IF(AW71="x",'3 - Projects'!$M94,0)+IF(AW72="x",'3 - Projects'!$M95)+IF(AW73="x",'3 - Projects'!$M96)+IF(AW74="x",'3 - Projects'!$M97)+IF(AW75="x",'3 - Projects'!$M98)</f>
        <v>0</v>
      </c>
      <c r="AX253" s="85">
        <f>IF(AX71="x",'3 - Projects'!$M94,0)+IF(AX72="x",'3 - Projects'!$M95)+IF(AX73="x",'3 - Projects'!$M96)+IF(AX74="x",'3 - Projects'!$M97)+IF(AX75="x",'3 - Projects'!$M98)</f>
        <v>0</v>
      </c>
      <c r="AY253" s="85">
        <f>IF(AY71="x",'3 - Projects'!$M94,0)+IF(AY72="x",'3 - Projects'!$M95)+IF(AY73="x",'3 - Projects'!$M96)+IF(AY74="x",'3 - Projects'!$M97)+IF(AY75="x",'3 - Projects'!$M98)</f>
        <v>0</v>
      </c>
      <c r="AZ253" s="85">
        <f>IF(AZ71="x",'3 - Projects'!$M94,0)+IF(AZ72="x",'3 - Projects'!$M95)+IF(AZ73="x",'3 - Projects'!$M96)+IF(AZ74="x",'3 - Projects'!$M97)+IF(AZ75="x",'3 - Projects'!$M98)</f>
        <v>0</v>
      </c>
      <c r="BA253" s="85">
        <f>IF(BA71="x",'3 - Projects'!$M94,0)+IF(BA72="x",'3 - Projects'!$M95)+IF(BA73="x",'3 - Projects'!$M96)+IF(BA74="x",'3 - Projects'!$M97)+IF(BA75="x",'3 - Projects'!$M98)</f>
        <v>0</v>
      </c>
      <c r="BB253" s="85">
        <f>IF(BB71="x",'3 - Projects'!$M94,0)+IF(BB72="x",'3 - Projects'!$M95)+IF(BB73="x",'3 - Projects'!$M96)+IF(BB74="x",'3 - Projects'!$M97)+IF(BB75="x",'3 - Projects'!$M98)</f>
        <v>0</v>
      </c>
      <c r="BC253" s="85">
        <f>IF(BC71="x",'3 - Projects'!$M94,0)+IF(BC72="x",'3 - Projects'!$M95)+IF(BC73="x",'3 - Projects'!$M96)+IF(BC74="x",'3 - Projects'!$M97)+IF(BC75="x",'3 - Projects'!$M98)</f>
        <v>0</v>
      </c>
      <c r="BD253" s="85">
        <f>IF(BD71="x",'3 - Projects'!$M94,0)+IF(BD72="x",'3 - Projects'!$M95)+IF(BD73="x",'3 - Projects'!$M96)+IF(BD74="x",'3 - Projects'!$M97)+IF(BD75="x",'3 - Projects'!$M98)</f>
        <v>0</v>
      </c>
      <c r="BE253" s="85">
        <f>IF(BE71="x",'3 - Projects'!$M94,0)+IF(BE72="x",'3 - Projects'!$M95)+IF(BE73="x",'3 - Projects'!$M96)+IF(BE74="x",'3 - Projects'!$M97)+IF(BE75="x",'3 - Projects'!$M98)</f>
        <v>0</v>
      </c>
      <c r="BF253" s="85">
        <f>IF(BF71="x",'3 - Projects'!$M94,0)+IF(BF72="x",'3 - Projects'!$M95)+IF(BF73="x",'3 - Projects'!$M96)+IF(BF74="x",'3 - Projects'!$M97)+IF(BF75="x",'3 - Projects'!$M98)</f>
        <v>0</v>
      </c>
      <c r="BG253" s="85">
        <f>IF(BG71="x",'3 - Projects'!$M94,0)+IF(BG72="x",'3 - Projects'!$M95)+IF(BG73="x",'3 - Projects'!$M96)+IF(BG74="x",'3 - Projects'!$M97)+IF(BG75="x",'3 - Projects'!$M98)</f>
        <v>0</v>
      </c>
      <c r="BH253" s="86">
        <f>IF(BH71="x",'3 - Projects'!$M94,0)+IF(BH72="x",'3 - Projects'!$M95)+IF(BH73="x",'3 - Projects'!$M96)+IF(BH74="x",'3 - Projects'!$M97)+IF(BH75="x",'3 - Projects'!$M98)</f>
        <v>0</v>
      </c>
    </row>
    <row r="254" spans="1:60">
      <c r="A254" s="84"/>
      <c r="B254" s="85" t="str">
        <f>IF(Resource8_Name&lt;&gt;"",Resource8_Name&amp;"(s)","")</f>
        <v/>
      </c>
      <c r="C254" s="85"/>
      <c r="D254" s="85"/>
      <c r="E254" s="85"/>
      <c r="F254" s="85"/>
      <c r="G254" s="85"/>
      <c r="H254" s="85"/>
      <c r="I254" s="84">
        <f>IF(I71="x",'3 - Projects'!$N94,0)+IF(I72="x",'3 - Projects'!$N95)+IF(I73="x",'3 - Projects'!$N96)+IF(I74="x",'3 - Projects'!$N97)+IF(I75="x",'3 - Projects'!$N98)</f>
        <v>0</v>
      </c>
      <c r="J254" s="85">
        <f>IF(J71="x",'3 - Projects'!$N94,0)+IF(J72="x",'3 - Projects'!$N95)+IF(J73="x",'3 - Projects'!$N96)+IF(J74="x",'3 - Projects'!$N97)+IF(J75="x",'3 - Projects'!$N98)</f>
        <v>0</v>
      </c>
      <c r="K254" s="85">
        <f>IF(K71="x",'3 - Projects'!$N94,0)+IF(K72="x",'3 - Projects'!$N95)+IF(K73="x",'3 - Projects'!$N96)+IF(K74="x",'3 - Projects'!$N97)+IF(K75="x",'3 - Projects'!$N98)</f>
        <v>0</v>
      </c>
      <c r="L254" s="85">
        <f>IF(L71="x",'3 - Projects'!$N94,0)+IF(L72="x",'3 - Projects'!$N95)+IF(L73="x",'3 - Projects'!$N96)+IF(L74="x",'3 - Projects'!$N97)+IF(L75="x",'3 - Projects'!$N98)</f>
        <v>0</v>
      </c>
      <c r="M254" s="85">
        <f>IF(M71="x",'3 - Projects'!$N94,0)+IF(M72="x",'3 - Projects'!$N95)+IF(M73="x",'3 - Projects'!$N96)+IF(M74="x",'3 - Projects'!$N97)+IF(M75="x",'3 - Projects'!$N98)</f>
        <v>0</v>
      </c>
      <c r="N254" s="85">
        <f>IF(N71="x",'3 - Projects'!$N94,0)+IF(N72="x",'3 - Projects'!$N95)+IF(N73="x",'3 - Projects'!$N96)+IF(N74="x",'3 - Projects'!$N97)+IF(N75="x",'3 - Projects'!$N98)</f>
        <v>0</v>
      </c>
      <c r="O254" s="85">
        <f>IF(O71="x",'3 - Projects'!$N94,0)+IF(O72="x",'3 - Projects'!$N95)+IF(O73="x",'3 - Projects'!$N96)+IF(O74="x",'3 - Projects'!$N97)+IF(O75="x",'3 - Projects'!$N98)</f>
        <v>0</v>
      </c>
      <c r="P254" s="85">
        <f>IF(P71="x",'3 - Projects'!$N94,0)+IF(P72="x",'3 - Projects'!$N95)+IF(P73="x",'3 - Projects'!$N96)+IF(P74="x",'3 - Projects'!$N97)+IF(P75="x",'3 - Projects'!$N98)</f>
        <v>0</v>
      </c>
      <c r="Q254" s="85">
        <f>IF(Q71="x",'3 - Projects'!$N94,0)+IF(Q72="x",'3 - Projects'!$N95)+IF(Q73="x",'3 - Projects'!$N96)+IF(Q74="x",'3 - Projects'!$N97)+IF(Q75="x",'3 - Projects'!$N98)</f>
        <v>0</v>
      </c>
      <c r="R254" s="85">
        <f>IF(R71="x",'3 - Projects'!$N94,0)+IF(R72="x",'3 - Projects'!$N95)+IF(R73="x",'3 - Projects'!$N96)+IF(R74="x",'3 - Projects'!$N97)+IF(R75="x",'3 - Projects'!$N98)</f>
        <v>0</v>
      </c>
      <c r="S254" s="85">
        <f>IF(S71="x",'3 - Projects'!$N94,0)+IF(S72="x",'3 - Projects'!$N95)+IF(S73="x",'3 - Projects'!$N96)+IF(S74="x",'3 - Projects'!$N97)+IF(S75="x",'3 - Projects'!$N98)</f>
        <v>0</v>
      </c>
      <c r="T254" s="85">
        <f>IF(T71="x",'3 - Projects'!$N94,0)+IF(T72="x",'3 - Projects'!$N95)+IF(T73="x",'3 - Projects'!$N96)+IF(T74="x",'3 - Projects'!$N97)+IF(T75="x",'3 - Projects'!$N98)</f>
        <v>0</v>
      </c>
      <c r="U254" s="85">
        <f>IF(U71="x",'3 - Projects'!$N94,0)+IF(U72="x",'3 - Projects'!$N95)+IF(U73="x",'3 - Projects'!$N96)+IF(U74="x",'3 - Projects'!$N97)+IF(U75="x",'3 - Projects'!$N98)</f>
        <v>0</v>
      </c>
      <c r="V254" s="85">
        <f>IF(V71="x",'3 - Projects'!$N94,0)+IF(V72="x",'3 - Projects'!$N95)+IF(V73="x",'3 - Projects'!$N96)+IF(V74="x",'3 - Projects'!$N97)+IF(V75="x",'3 - Projects'!$N98)</f>
        <v>0</v>
      </c>
      <c r="W254" s="85">
        <f>IF(W71="x",'3 - Projects'!$N94,0)+IF(W72="x",'3 - Projects'!$N95)+IF(W73="x",'3 - Projects'!$N96)+IF(W74="x",'3 - Projects'!$N97)+IF(W75="x",'3 - Projects'!$N98)</f>
        <v>0</v>
      </c>
      <c r="X254" s="85">
        <f>IF(X71="x",'3 - Projects'!$N94,0)+IF(X72="x",'3 - Projects'!$N95)+IF(X73="x",'3 - Projects'!$N96)+IF(X74="x",'3 - Projects'!$N97)+IF(X75="x",'3 - Projects'!$N98)</f>
        <v>0</v>
      </c>
      <c r="Y254" s="85">
        <f>IF(Y71="x",'3 - Projects'!$N94,0)+IF(Y72="x",'3 - Projects'!$N95)+IF(Y73="x",'3 - Projects'!$N96)+IF(Y74="x",'3 - Projects'!$N97)+IF(Y75="x",'3 - Projects'!$N98)</f>
        <v>0</v>
      </c>
      <c r="Z254" s="85">
        <f>IF(Z71="x",'3 - Projects'!$N94,0)+IF(Z72="x",'3 - Projects'!$N95)+IF(Z73="x",'3 - Projects'!$N96)+IF(Z74="x",'3 - Projects'!$N97)+IF(Z75="x",'3 - Projects'!$N98)</f>
        <v>0</v>
      </c>
      <c r="AA254" s="85">
        <f>IF(AA71="x",'3 - Projects'!$N94,0)+IF(AA72="x",'3 - Projects'!$N95)+IF(AA73="x",'3 - Projects'!$N96)+IF(AA74="x",'3 - Projects'!$N97)+IF(AA75="x",'3 - Projects'!$N98)</f>
        <v>0</v>
      </c>
      <c r="AB254" s="85">
        <f>IF(AB71="x",'3 - Projects'!$N94,0)+IF(AB72="x",'3 - Projects'!$N95)+IF(AB73="x",'3 - Projects'!$N96)+IF(AB74="x",'3 - Projects'!$N97)+IF(AB75="x",'3 - Projects'!$N98)</f>
        <v>0</v>
      </c>
      <c r="AC254" s="85">
        <f>IF(AC71="x",'3 - Projects'!$N94,0)+IF(AC72="x",'3 - Projects'!$N95)+IF(AC73="x",'3 - Projects'!$N96)+IF(AC74="x",'3 - Projects'!$N97)+IF(AC75="x",'3 - Projects'!$N98)</f>
        <v>0</v>
      </c>
      <c r="AD254" s="85">
        <f>IF(AD71="x",'3 - Projects'!$N94,0)+IF(AD72="x",'3 - Projects'!$N95)+IF(AD73="x",'3 - Projects'!$N96)+IF(AD74="x",'3 - Projects'!$N97)+IF(AD75="x",'3 - Projects'!$N98)</f>
        <v>0</v>
      </c>
      <c r="AE254" s="85">
        <f>IF(AE71="x",'3 - Projects'!$N94,0)+IF(AE72="x",'3 - Projects'!$N95)+IF(AE73="x",'3 - Projects'!$N96)+IF(AE74="x",'3 - Projects'!$N97)+IF(AE75="x",'3 - Projects'!$N98)</f>
        <v>0</v>
      </c>
      <c r="AF254" s="85">
        <f>IF(AF71="x",'3 - Projects'!$N94,0)+IF(AF72="x",'3 - Projects'!$N95)+IF(AF73="x",'3 - Projects'!$N96)+IF(AF74="x",'3 - Projects'!$N97)+IF(AF75="x",'3 - Projects'!$N98)</f>
        <v>0</v>
      </c>
      <c r="AG254" s="85">
        <f>IF(AG71="x",'3 - Projects'!$N94,0)+IF(AG72="x",'3 - Projects'!$N95)+IF(AG73="x",'3 - Projects'!$N96)+IF(AG74="x",'3 - Projects'!$N97)+IF(AG75="x",'3 - Projects'!$N98)</f>
        <v>0</v>
      </c>
      <c r="AH254" s="85">
        <f>IF(AH71="x",'3 - Projects'!$N94,0)+IF(AH72="x",'3 - Projects'!$N95)+IF(AH73="x",'3 - Projects'!$N96)+IF(AH74="x",'3 - Projects'!$N97)+IF(AH75="x",'3 - Projects'!$N98)</f>
        <v>0</v>
      </c>
      <c r="AI254" s="85">
        <f>IF(AI71="x",'3 - Projects'!$N94,0)+IF(AI72="x",'3 - Projects'!$N95)+IF(AI73="x",'3 - Projects'!$N96)+IF(AI74="x",'3 - Projects'!$N97)+IF(AI75="x",'3 - Projects'!$N98)</f>
        <v>0</v>
      </c>
      <c r="AJ254" s="85">
        <f>IF(AJ71="x",'3 - Projects'!$N94,0)+IF(AJ72="x",'3 - Projects'!$N95)+IF(AJ73="x",'3 - Projects'!$N96)+IF(AJ74="x",'3 - Projects'!$N97)+IF(AJ75="x",'3 - Projects'!$N98)</f>
        <v>0</v>
      </c>
      <c r="AK254" s="85">
        <f>IF(AK71="x",'3 - Projects'!$N94,0)+IF(AK72="x",'3 - Projects'!$N95)+IF(AK73="x",'3 - Projects'!$N96)+IF(AK74="x",'3 - Projects'!$N97)+IF(AK75="x",'3 - Projects'!$N98)</f>
        <v>0</v>
      </c>
      <c r="AL254" s="85">
        <f>IF(AL71="x",'3 - Projects'!$N94,0)+IF(AL72="x",'3 - Projects'!$N95)+IF(AL73="x",'3 - Projects'!$N96)+IF(AL74="x",'3 - Projects'!$N97)+IF(AL75="x",'3 - Projects'!$N98)</f>
        <v>0</v>
      </c>
      <c r="AM254" s="85">
        <f>IF(AM71="x",'3 - Projects'!$N94,0)+IF(AM72="x",'3 - Projects'!$N95)+IF(AM73="x",'3 - Projects'!$N96)+IF(AM74="x",'3 - Projects'!$N97)+IF(AM75="x",'3 - Projects'!$N98)</f>
        <v>0</v>
      </c>
      <c r="AN254" s="85">
        <f>IF(AN71="x",'3 - Projects'!$N94,0)+IF(AN72="x",'3 - Projects'!$N95)+IF(AN73="x",'3 - Projects'!$N96)+IF(AN74="x",'3 - Projects'!$N97)+IF(AN75="x",'3 - Projects'!$N98)</f>
        <v>0</v>
      </c>
      <c r="AO254" s="85">
        <f>IF(AO71="x",'3 - Projects'!$N94,0)+IF(AO72="x",'3 - Projects'!$N95)+IF(AO73="x",'3 - Projects'!$N96)+IF(AO74="x",'3 - Projects'!$N97)+IF(AO75="x",'3 - Projects'!$N98)</f>
        <v>0</v>
      </c>
      <c r="AP254" s="85">
        <f>IF(AP71="x",'3 - Projects'!$N94,0)+IF(AP72="x",'3 - Projects'!$N95)+IF(AP73="x",'3 - Projects'!$N96)+IF(AP74="x",'3 - Projects'!$N97)+IF(AP75="x",'3 - Projects'!$N98)</f>
        <v>0</v>
      </c>
      <c r="AQ254" s="85">
        <f>IF(AQ71="x",'3 - Projects'!$N94,0)+IF(AQ72="x",'3 - Projects'!$N95)+IF(AQ73="x",'3 - Projects'!$N96)+IF(AQ74="x",'3 - Projects'!$N97)+IF(AQ75="x",'3 - Projects'!$N98)</f>
        <v>0</v>
      </c>
      <c r="AR254" s="85">
        <f>IF(AR71="x",'3 - Projects'!$N94,0)+IF(AR72="x",'3 - Projects'!$N95)+IF(AR73="x",'3 - Projects'!$N96)+IF(AR74="x",'3 - Projects'!$N97)+IF(AR75="x",'3 - Projects'!$N98)</f>
        <v>0</v>
      </c>
      <c r="AS254" s="85">
        <f>IF(AS71="x",'3 - Projects'!$N94,0)+IF(AS72="x",'3 - Projects'!$N95)+IF(AS73="x",'3 - Projects'!$N96)+IF(AS74="x",'3 - Projects'!$N97)+IF(AS75="x",'3 - Projects'!$N98)</f>
        <v>0</v>
      </c>
      <c r="AT254" s="85">
        <f>IF(AT71="x",'3 - Projects'!$N94,0)+IF(AT72="x",'3 - Projects'!$N95)+IF(AT73="x",'3 - Projects'!$N96)+IF(AT74="x",'3 - Projects'!$N97)+IF(AT75="x",'3 - Projects'!$N98)</f>
        <v>0</v>
      </c>
      <c r="AU254" s="85">
        <f>IF(AU71="x",'3 - Projects'!$N94,0)+IF(AU72="x",'3 - Projects'!$N95)+IF(AU73="x",'3 - Projects'!$N96)+IF(AU74="x",'3 - Projects'!$N97)+IF(AU75="x",'3 - Projects'!$N98)</f>
        <v>0</v>
      </c>
      <c r="AV254" s="85">
        <f>IF(AV71="x",'3 - Projects'!$N94,0)+IF(AV72="x",'3 - Projects'!$N95)+IF(AV73="x",'3 - Projects'!$N96)+IF(AV74="x",'3 - Projects'!$N97)+IF(AV75="x",'3 - Projects'!$N98)</f>
        <v>0</v>
      </c>
      <c r="AW254" s="85">
        <f>IF(AW71="x",'3 - Projects'!$N94,0)+IF(AW72="x",'3 - Projects'!$N95)+IF(AW73="x",'3 - Projects'!$N96)+IF(AW74="x",'3 - Projects'!$N97)+IF(AW75="x",'3 - Projects'!$N98)</f>
        <v>0</v>
      </c>
      <c r="AX254" s="85">
        <f>IF(AX71="x",'3 - Projects'!$N94,0)+IF(AX72="x",'3 - Projects'!$N95)+IF(AX73="x",'3 - Projects'!$N96)+IF(AX74="x",'3 - Projects'!$N97)+IF(AX75="x",'3 - Projects'!$N98)</f>
        <v>0</v>
      </c>
      <c r="AY254" s="85">
        <f>IF(AY71="x",'3 - Projects'!$N94,0)+IF(AY72="x",'3 - Projects'!$N95)+IF(AY73="x",'3 - Projects'!$N96)+IF(AY74="x",'3 - Projects'!$N97)+IF(AY75="x",'3 - Projects'!$N98)</f>
        <v>0</v>
      </c>
      <c r="AZ254" s="85">
        <f>IF(AZ71="x",'3 - Projects'!$N94,0)+IF(AZ72="x",'3 - Projects'!$N95)+IF(AZ73="x",'3 - Projects'!$N96)+IF(AZ74="x",'3 - Projects'!$N97)+IF(AZ75="x",'3 - Projects'!$N98)</f>
        <v>0</v>
      </c>
      <c r="BA254" s="85">
        <f>IF(BA71="x",'3 - Projects'!$N94,0)+IF(BA72="x",'3 - Projects'!$N95)+IF(BA73="x",'3 - Projects'!$N96)+IF(BA74="x",'3 - Projects'!$N97)+IF(BA75="x",'3 - Projects'!$N98)</f>
        <v>0</v>
      </c>
      <c r="BB254" s="85">
        <f>IF(BB71="x",'3 - Projects'!$N94,0)+IF(BB72="x",'3 - Projects'!$N95)+IF(BB73="x",'3 - Projects'!$N96)+IF(BB74="x",'3 - Projects'!$N97)+IF(BB75="x",'3 - Projects'!$N98)</f>
        <v>0</v>
      </c>
      <c r="BC254" s="85">
        <f>IF(BC71="x",'3 - Projects'!$N94,0)+IF(BC72="x",'3 - Projects'!$N95)+IF(BC73="x",'3 - Projects'!$N96)+IF(BC74="x",'3 - Projects'!$N97)+IF(BC75="x",'3 - Projects'!$N98)</f>
        <v>0</v>
      </c>
      <c r="BD254" s="85">
        <f>IF(BD71="x",'3 - Projects'!$N94,0)+IF(BD72="x",'3 - Projects'!$N95)+IF(BD73="x",'3 - Projects'!$N96)+IF(BD74="x",'3 - Projects'!$N97)+IF(BD75="x",'3 - Projects'!$N98)</f>
        <v>0</v>
      </c>
      <c r="BE254" s="85">
        <f>IF(BE71="x",'3 - Projects'!$N94,0)+IF(BE72="x",'3 - Projects'!$N95)+IF(BE73="x",'3 - Projects'!$N96)+IF(BE74="x",'3 - Projects'!$N97)+IF(BE75="x",'3 - Projects'!$N98)</f>
        <v>0</v>
      </c>
      <c r="BF254" s="85">
        <f>IF(BF71="x",'3 - Projects'!$N94,0)+IF(BF72="x",'3 - Projects'!$N95)+IF(BF73="x",'3 - Projects'!$N96)+IF(BF74="x",'3 - Projects'!$N97)+IF(BF75="x",'3 - Projects'!$N98)</f>
        <v>0</v>
      </c>
      <c r="BG254" s="85">
        <f>IF(BG71="x",'3 - Projects'!$N94,0)+IF(BG72="x",'3 - Projects'!$N95)+IF(BG73="x",'3 - Projects'!$N96)+IF(BG74="x",'3 - Projects'!$N97)+IF(BG75="x",'3 - Projects'!$N98)</f>
        <v>0</v>
      </c>
      <c r="BH254" s="86">
        <f>IF(BH71="x",'3 - Projects'!$N94,0)+IF(BH72="x",'3 - Projects'!$N95)+IF(BH73="x",'3 - Projects'!$N96)+IF(BH74="x",'3 - Projects'!$N97)+IF(BH75="x",'3 - Projects'!$N98)</f>
        <v>0</v>
      </c>
    </row>
    <row r="255" spans="1:60">
      <c r="A255" s="84"/>
      <c r="B255" s="85" t="str">
        <f>IF(Resource9_Name&lt;&gt;"",Resource9_Name&amp;"(s)","")</f>
        <v/>
      </c>
      <c r="C255" s="85"/>
      <c r="D255" s="85"/>
      <c r="E255" s="85"/>
      <c r="F255" s="85"/>
      <c r="G255" s="85"/>
      <c r="H255" s="85"/>
      <c r="I255" s="84">
        <f>IF(I71="x",'3 - Projects'!$O94,0)+IF(I72="x",'3 - Projects'!$O95)+IF(I73="x",'3 - Projects'!$O96)+IF(I74="x",'3 - Projects'!$O97)+IF(I75="x",'3 - Projects'!$O98)</f>
        <v>0</v>
      </c>
      <c r="J255" s="85">
        <f>IF(J71="x",'3 - Projects'!$O94,0)+IF(J72="x",'3 - Projects'!$O95)+IF(J73="x",'3 - Projects'!$O96)+IF(J74="x",'3 - Projects'!$O97)+IF(J75="x",'3 - Projects'!$O98)</f>
        <v>0</v>
      </c>
      <c r="K255" s="85">
        <f>IF(K71="x",'3 - Projects'!$O94,0)+IF(K72="x",'3 - Projects'!$O95)+IF(K73="x",'3 - Projects'!$O96)+IF(K74="x",'3 - Projects'!$O97)+IF(K75="x",'3 - Projects'!$O98)</f>
        <v>0</v>
      </c>
      <c r="L255" s="85">
        <f>IF(L71="x",'3 - Projects'!$O94,0)+IF(L72="x",'3 - Projects'!$O95)+IF(L73="x",'3 - Projects'!$O96)+IF(L74="x",'3 - Projects'!$O97)+IF(L75="x",'3 - Projects'!$O98)</f>
        <v>0</v>
      </c>
      <c r="M255" s="85">
        <f>IF(M71="x",'3 - Projects'!$O94,0)+IF(M72="x",'3 - Projects'!$O95)+IF(M73="x",'3 - Projects'!$O96)+IF(M74="x",'3 - Projects'!$O97)+IF(M75="x",'3 - Projects'!$O98)</f>
        <v>0</v>
      </c>
      <c r="N255" s="85">
        <f>IF(N71="x",'3 - Projects'!$O94,0)+IF(N72="x",'3 - Projects'!$O95)+IF(N73="x",'3 - Projects'!$O96)+IF(N74="x",'3 - Projects'!$O97)+IF(N75="x",'3 - Projects'!$O98)</f>
        <v>0</v>
      </c>
      <c r="O255" s="85">
        <f>IF(O71="x",'3 - Projects'!$O94,0)+IF(O72="x",'3 - Projects'!$O95)+IF(O73="x",'3 - Projects'!$O96)+IF(O74="x",'3 - Projects'!$O97)+IF(O75="x",'3 - Projects'!$O98)</f>
        <v>0</v>
      </c>
      <c r="P255" s="85">
        <f>IF(P71="x",'3 - Projects'!$O94,0)+IF(P72="x",'3 - Projects'!$O95)+IF(P73="x",'3 - Projects'!$O96)+IF(P74="x",'3 - Projects'!$O97)+IF(P75="x",'3 - Projects'!$O98)</f>
        <v>0</v>
      </c>
      <c r="Q255" s="85">
        <f>IF(Q71="x",'3 - Projects'!$O94,0)+IF(Q72="x",'3 - Projects'!$O95)+IF(Q73="x",'3 - Projects'!$O96)+IF(Q74="x",'3 - Projects'!$O97)+IF(Q75="x",'3 - Projects'!$O98)</f>
        <v>0</v>
      </c>
      <c r="R255" s="85">
        <f>IF(R71="x",'3 - Projects'!$O94,0)+IF(R72="x",'3 - Projects'!$O95)+IF(R73="x",'3 - Projects'!$O96)+IF(R74="x",'3 - Projects'!$O97)+IF(R75="x",'3 - Projects'!$O98)</f>
        <v>0</v>
      </c>
      <c r="S255" s="85">
        <f>IF(S71="x",'3 - Projects'!$O94,0)+IF(S72="x",'3 - Projects'!$O95)+IF(S73="x",'3 - Projects'!$O96)+IF(S74="x",'3 - Projects'!$O97)+IF(S75="x",'3 - Projects'!$O98)</f>
        <v>0</v>
      </c>
      <c r="T255" s="85">
        <f>IF(T71="x",'3 - Projects'!$O94,0)+IF(T72="x",'3 - Projects'!$O95)+IF(T73="x",'3 - Projects'!$O96)+IF(T74="x",'3 - Projects'!$O97)+IF(T75="x",'3 - Projects'!$O98)</f>
        <v>0</v>
      </c>
      <c r="U255" s="85">
        <f>IF(U71="x",'3 - Projects'!$O94,0)+IF(U72="x",'3 - Projects'!$O95)+IF(U73="x",'3 - Projects'!$O96)+IF(U74="x",'3 - Projects'!$O97)+IF(U75="x",'3 - Projects'!$O98)</f>
        <v>0</v>
      </c>
      <c r="V255" s="85">
        <f>IF(V71="x",'3 - Projects'!$O94,0)+IF(V72="x",'3 - Projects'!$O95)+IF(V73="x",'3 - Projects'!$O96)+IF(V74="x",'3 - Projects'!$O97)+IF(V75="x",'3 - Projects'!$O98)</f>
        <v>0</v>
      </c>
      <c r="W255" s="85">
        <f>IF(W71="x",'3 - Projects'!$O94,0)+IF(W72="x",'3 - Projects'!$O95)+IF(W73="x",'3 - Projects'!$O96)+IF(W74="x",'3 - Projects'!$O97)+IF(W75="x",'3 - Projects'!$O98)</f>
        <v>0</v>
      </c>
      <c r="X255" s="85">
        <f>IF(X71="x",'3 - Projects'!$O94,0)+IF(X72="x",'3 - Projects'!$O95)+IF(X73="x",'3 - Projects'!$O96)+IF(X74="x",'3 - Projects'!$O97)+IF(X75="x",'3 - Projects'!$O98)</f>
        <v>0</v>
      </c>
      <c r="Y255" s="85">
        <f>IF(Y71="x",'3 - Projects'!$O94,0)+IF(Y72="x",'3 - Projects'!$O95)+IF(Y73="x",'3 - Projects'!$O96)+IF(Y74="x",'3 - Projects'!$O97)+IF(Y75="x",'3 - Projects'!$O98)</f>
        <v>0</v>
      </c>
      <c r="Z255" s="85">
        <f>IF(Z71="x",'3 - Projects'!$O94,0)+IF(Z72="x",'3 - Projects'!$O95)+IF(Z73="x",'3 - Projects'!$O96)+IF(Z74="x",'3 - Projects'!$O97)+IF(Z75="x",'3 - Projects'!$O98)</f>
        <v>0</v>
      </c>
      <c r="AA255" s="85">
        <f>IF(AA71="x",'3 - Projects'!$O94,0)+IF(AA72="x",'3 - Projects'!$O95)+IF(AA73="x",'3 - Projects'!$O96)+IF(AA74="x",'3 - Projects'!$O97)+IF(AA75="x",'3 - Projects'!$O98)</f>
        <v>0</v>
      </c>
      <c r="AB255" s="85">
        <f>IF(AB71="x",'3 - Projects'!$O94,0)+IF(AB72="x",'3 - Projects'!$O95)+IF(AB73="x",'3 - Projects'!$O96)+IF(AB74="x",'3 - Projects'!$O97)+IF(AB75="x",'3 - Projects'!$O98)</f>
        <v>0</v>
      </c>
      <c r="AC255" s="85">
        <f>IF(AC71="x",'3 - Projects'!$O94,0)+IF(AC72="x",'3 - Projects'!$O95)+IF(AC73="x",'3 - Projects'!$O96)+IF(AC74="x",'3 - Projects'!$O97)+IF(AC75="x",'3 - Projects'!$O98)</f>
        <v>0</v>
      </c>
      <c r="AD255" s="85">
        <f>IF(AD71="x",'3 - Projects'!$O94,0)+IF(AD72="x",'3 - Projects'!$O95)+IF(AD73="x",'3 - Projects'!$O96)+IF(AD74="x",'3 - Projects'!$O97)+IF(AD75="x",'3 - Projects'!$O98)</f>
        <v>0</v>
      </c>
      <c r="AE255" s="85">
        <f>IF(AE71="x",'3 - Projects'!$O94,0)+IF(AE72="x",'3 - Projects'!$O95)+IF(AE73="x",'3 - Projects'!$O96)+IF(AE74="x",'3 - Projects'!$O97)+IF(AE75="x",'3 - Projects'!$O98)</f>
        <v>0</v>
      </c>
      <c r="AF255" s="85">
        <f>IF(AF71="x",'3 - Projects'!$O94,0)+IF(AF72="x",'3 - Projects'!$O95)+IF(AF73="x",'3 - Projects'!$O96)+IF(AF74="x",'3 - Projects'!$O97)+IF(AF75="x",'3 - Projects'!$O98)</f>
        <v>0</v>
      </c>
      <c r="AG255" s="85">
        <f>IF(AG71="x",'3 - Projects'!$O94,0)+IF(AG72="x",'3 - Projects'!$O95)+IF(AG73="x",'3 - Projects'!$O96)+IF(AG74="x",'3 - Projects'!$O97)+IF(AG75="x",'3 - Projects'!$O98)</f>
        <v>0</v>
      </c>
      <c r="AH255" s="85">
        <f>IF(AH71="x",'3 - Projects'!$O94,0)+IF(AH72="x",'3 - Projects'!$O95)+IF(AH73="x",'3 - Projects'!$O96)+IF(AH74="x",'3 - Projects'!$O97)+IF(AH75="x",'3 - Projects'!$O98)</f>
        <v>0</v>
      </c>
      <c r="AI255" s="85">
        <f>IF(AI71="x",'3 - Projects'!$O94,0)+IF(AI72="x",'3 - Projects'!$O95)+IF(AI73="x",'3 - Projects'!$O96)+IF(AI74="x",'3 - Projects'!$O97)+IF(AI75="x",'3 - Projects'!$O98)</f>
        <v>0</v>
      </c>
      <c r="AJ255" s="85">
        <f>IF(AJ71="x",'3 - Projects'!$O94,0)+IF(AJ72="x",'3 - Projects'!$O95)+IF(AJ73="x",'3 - Projects'!$O96)+IF(AJ74="x",'3 - Projects'!$O97)+IF(AJ75="x",'3 - Projects'!$O98)</f>
        <v>0</v>
      </c>
      <c r="AK255" s="85">
        <f>IF(AK71="x",'3 - Projects'!$O94,0)+IF(AK72="x",'3 - Projects'!$O95)+IF(AK73="x",'3 - Projects'!$O96)+IF(AK74="x",'3 - Projects'!$O97)+IF(AK75="x",'3 - Projects'!$O98)</f>
        <v>0</v>
      </c>
      <c r="AL255" s="85">
        <f>IF(AL71="x",'3 - Projects'!$O94,0)+IF(AL72="x",'3 - Projects'!$O95)+IF(AL73="x",'3 - Projects'!$O96)+IF(AL74="x",'3 - Projects'!$O97)+IF(AL75="x",'3 - Projects'!$O98)</f>
        <v>0</v>
      </c>
      <c r="AM255" s="85">
        <f>IF(AM71="x",'3 - Projects'!$O94,0)+IF(AM72="x",'3 - Projects'!$O95)+IF(AM73="x",'3 - Projects'!$O96)+IF(AM74="x",'3 - Projects'!$O97)+IF(AM75="x",'3 - Projects'!$O98)</f>
        <v>0</v>
      </c>
      <c r="AN255" s="85">
        <f>IF(AN71="x",'3 - Projects'!$O94,0)+IF(AN72="x",'3 - Projects'!$O95)+IF(AN73="x",'3 - Projects'!$O96)+IF(AN74="x",'3 - Projects'!$O97)+IF(AN75="x",'3 - Projects'!$O98)</f>
        <v>0</v>
      </c>
      <c r="AO255" s="85">
        <f>IF(AO71="x",'3 - Projects'!$O94,0)+IF(AO72="x",'3 - Projects'!$O95)+IF(AO73="x",'3 - Projects'!$O96)+IF(AO74="x",'3 - Projects'!$O97)+IF(AO75="x",'3 - Projects'!$O98)</f>
        <v>0</v>
      </c>
      <c r="AP255" s="85">
        <f>IF(AP71="x",'3 - Projects'!$O94,0)+IF(AP72="x",'3 - Projects'!$O95)+IF(AP73="x",'3 - Projects'!$O96)+IF(AP74="x",'3 - Projects'!$O97)+IF(AP75="x",'3 - Projects'!$O98)</f>
        <v>0</v>
      </c>
      <c r="AQ255" s="85">
        <f>IF(AQ71="x",'3 - Projects'!$O94,0)+IF(AQ72="x",'3 - Projects'!$O95)+IF(AQ73="x",'3 - Projects'!$O96)+IF(AQ74="x",'3 - Projects'!$O97)+IF(AQ75="x",'3 - Projects'!$O98)</f>
        <v>0</v>
      </c>
      <c r="AR255" s="85">
        <f>IF(AR71="x",'3 - Projects'!$O94,0)+IF(AR72="x",'3 - Projects'!$O95)+IF(AR73="x",'3 - Projects'!$O96)+IF(AR74="x",'3 - Projects'!$O97)+IF(AR75="x",'3 - Projects'!$O98)</f>
        <v>0</v>
      </c>
      <c r="AS255" s="85">
        <f>IF(AS71="x",'3 - Projects'!$O94,0)+IF(AS72="x",'3 - Projects'!$O95)+IF(AS73="x",'3 - Projects'!$O96)+IF(AS74="x",'3 - Projects'!$O97)+IF(AS75="x",'3 - Projects'!$O98)</f>
        <v>0</v>
      </c>
      <c r="AT255" s="85">
        <f>IF(AT71="x",'3 - Projects'!$O94,0)+IF(AT72="x",'3 - Projects'!$O95)+IF(AT73="x",'3 - Projects'!$O96)+IF(AT74="x",'3 - Projects'!$O97)+IF(AT75="x",'3 - Projects'!$O98)</f>
        <v>0</v>
      </c>
      <c r="AU255" s="85">
        <f>IF(AU71="x",'3 - Projects'!$O94,0)+IF(AU72="x",'3 - Projects'!$O95)+IF(AU73="x",'3 - Projects'!$O96)+IF(AU74="x",'3 - Projects'!$O97)+IF(AU75="x",'3 - Projects'!$O98)</f>
        <v>0</v>
      </c>
      <c r="AV255" s="85">
        <f>IF(AV71="x",'3 - Projects'!$O94,0)+IF(AV72="x",'3 - Projects'!$O95)+IF(AV73="x",'3 - Projects'!$O96)+IF(AV74="x",'3 - Projects'!$O97)+IF(AV75="x",'3 - Projects'!$O98)</f>
        <v>0</v>
      </c>
      <c r="AW255" s="85">
        <f>IF(AW71="x",'3 - Projects'!$O94,0)+IF(AW72="x",'3 - Projects'!$O95)+IF(AW73="x",'3 - Projects'!$O96)+IF(AW74="x",'3 - Projects'!$O97)+IF(AW75="x",'3 - Projects'!$O98)</f>
        <v>0</v>
      </c>
      <c r="AX255" s="85">
        <f>IF(AX71="x",'3 - Projects'!$O94,0)+IF(AX72="x",'3 - Projects'!$O95)+IF(AX73="x",'3 - Projects'!$O96)+IF(AX74="x",'3 - Projects'!$O97)+IF(AX75="x",'3 - Projects'!$O98)</f>
        <v>0</v>
      </c>
      <c r="AY255" s="85">
        <f>IF(AY71="x",'3 - Projects'!$O94,0)+IF(AY72="x",'3 - Projects'!$O95)+IF(AY73="x",'3 - Projects'!$O96)+IF(AY74="x",'3 - Projects'!$O97)+IF(AY75="x",'3 - Projects'!$O98)</f>
        <v>0</v>
      </c>
      <c r="AZ255" s="85">
        <f>IF(AZ71="x",'3 - Projects'!$O94,0)+IF(AZ72="x",'3 - Projects'!$O95)+IF(AZ73="x",'3 - Projects'!$O96)+IF(AZ74="x",'3 - Projects'!$O97)+IF(AZ75="x",'3 - Projects'!$O98)</f>
        <v>0</v>
      </c>
      <c r="BA255" s="85">
        <f>IF(BA71="x",'3 - Projects'!$O94,0)+IF(BA72="x",'3 - Projects'!$O95)+IF(BA73="x",'3 - Projects'!$O96)+IF(BA74="x",'3 - Projects'!$O97)+IF(BA75="x",'3 - Projects'!$O98)</f>
        <v>0</v>
      </c>
      <c r="BB255" s="85">
        <f>IF(BB71="x",'3 - Projects'!$O94,0)+IF(BB72="x",'3 - Projects'!$O95)+IF(BB73="x",'3 - Projects'!$O96)+IF(BB74="x",'3 - Projects'!$O97)+IF(BB75="x",'3 - Projects'!$O98)</f>
        <v>0</v>
      </c>
      <c r="BC255" s="85">
        <f>IF(BC71="x",'3 - Projects'!$O94,0)+IF(BC72="x",'3 - Projects'!$O95)+IF(BC73="x",'3 - Projects'!$O96)+IF(BC74="x",'3 - Projects'!$O97)+IF(BC75="x",'3 - Projects'!$O98)</f>
        <v>0</v>
      </c>
      <c r="BD255" s="85">
        <f>IF(BD71="x",'3 - Projects'!$O94,0)+IF(BD72="x",'3 - Projects'!$O95)+IF(BD73="x",'3 - Projects'!$O96)+IF(BD74="x",'3 - Projects'!$O97)+IF(BD75="x",'3 - Projects'!$O98)</f>
        <v>0</v>
      </c>
      <c r="BE255" s="85">
        <f>IF(BE71="x",'3 - Projects'!$O94,0)+IF(BE72="x",'3 - Projects'!$O95)+IF(BE73="x",'3 - Projects'!$O96)+IF(BE74="x",'3 - Projects'!$O97)+IF(BE75="x",'3 - Projects'!$O98)</f>
        <v>0</v>
      </c>
      <c r="BF255" s="85">
        <f>IF(BF71="x",'3 - Projects'!$O94,0)+IF(BF72="x",'3 - Projects'!$O95)+IF(BF73="x",'3 - Projects'!$O96)+IF(BF74="x",'3 - Projects'!$O97)+IF(BF75="x",'3 - Projects'!$O98)</f>
        <v>0</v>
      </c>
      <c r="BG255" s="85">
        <f>IF(BG71="x",'3 - Projects'!$O94,0)+IF(BG72="x",'3 - Projects'!$O95)+IF(BG73="x",'3 - Projects'!$O96)+IF(BG74="x",'3 - Projects'!$O97)+IF(BG75="x",'3 - Projects'!$O98)</f>
        <v>0</v>
      </c>
      <c r="BH255" s="86">
        <f>IF(BH71="x",'3 - Projects'!$O94,0)+IF(BH72="x",'3 - Projects'!$O95)+IF(BH73="x",'3 - Projects'!$O96)+IF(BH74="x",'3 - Projects'!$O97)+IF(BH75="x",'3 - Projects'!$O98)</f>
        <v>0</v>
      </c>
    </row>
    <row r="256" spans="1:60">
      <c r="A256" s="87"/>
      <c r="B256" s="88" t="str">
        <f>IF(Resource10_Name&lt;&gt;"",Resource10_Name&amp;"(s)","")</f>
        <v/>
      </c>
      <c r="C256" s="88"/>
      <c r="D256" s="88"/>
      <c r="E256" s="88"/>
      <c r="F256" s="88"/>
      <c r="G256" s="88"/>
      <c r="H256" s="88"/>
      <c r="I256" s="87">
        <f>IF(I71="x",'3 - Projects'!$P94,0)+IF(I72="x",'3 - Projects'!$P95)+IF(I73="x",'3 - Projects'!$P96)+IF(I74="x",'3 - Projects'!$P97)+IF(I75="x",'3 - Projects'!$P98)</f>
        <v>0</v>
      </c>
      <c r="J256" s="88">
        <f>IF(J71="x",'3 - Projects'!$P94,0)+IF(J72="x",'3 - Projects'!$P95)+IF(J73="x",'3 - Projects'!$P96)+IF(J74="x",'3 - Projects'!$P97)+IF(J75="x",'3 - Projects'!$P98)</f>
        <v>0</v>
      </c>
      <c r="K256" s="88">
        <f>IF(K71="x",'3 - Projects'!$P94,0)+IF(K72="x",'3 - Projects'!$P95)+IF(K73="x",'3 - Projects'!$P96)+IF(K74="x",'3 - Projects'!$P97)+IF(K75="x",'3 - Projects'!$P98)</f>
        <v>0</v>
      </c>
      <c r="L256" s="88">
        <f>IF(L71="x",'3 - Projects'!$P94,0)+IF(L72="x",'3 - Projects'!$P95)+IF(L73="x",'3 - Projects'!$P96)+IF(L74="x",'3 - Projects'!$P97)+IF(L75="x",'3 - Projects'!$P98)</f>
        <v>0</v>
      </c>
      <c r="M256" s="88">
        <f>IF(M71="x",'3 - Projects'!$P94,0)+IF(M72="x",'3 - Projects'!$P95)+IF(M73="x",'3 - Projects'!$P96)+IF(M74="x",'3 - Projects'!$P97)+IF(M75="x",'3 - Projects'!$P98)</f>
        <v>0</v>
      </c>
      <c r="N256" s="88">
        <f>IF(N71="x",'3 - Projects'!$P94,0)+IF(N72="x",'3 - Projects'!$P95)+IF(N73="x",'3 - Projects'!$P96)+IF(N74="x",'3 - Projects'!$P97)+IF(N75="x",'3 - Projects'!$P98)</f>
        <v>0</v>
      </c>
      <c r="O256" s="88">
        <f>IF(O71="x",'3 - Projects'!$P94,0)+IF(O72="x",'3 - Projects'!$P95)+IF(O73="x",'3 - Projects'!$P96)+IF(O74="x",'3 - Projects'!$P97)+IF(O75="x",'3 - Projects'!$P98)</f>
        <v>0</v>
      </c>
      <c r="P256" s="88">
        <f>IF(P71="x",'3 - Projects'!$P94,0)+IF(P72="x",'3 - Projects'!$P95)+IF(P73="x",'3 - Projects'!$P96)+IF(P74="x",'3 - Projects'!$P97)+IF(P75="x",'3 - Projects'!$P98)</f>
        <v>0</v>
      </c>
      <c r="Q256" s="88">
        <f>IF(Q71="x",'3 - Projects'!$P94,0)+IF(Q72="x",'3 - Projects'!$P95)+IF(Q73="x",'3 - Projects'!$P96)+IF(Q74="x",'3 - Projects'!$P97)+IF(Q75="x",'3 - Projects'!$P98)</f>
        <v>0</v>
      </c>
      <c r="R256" s="88">
        <f>IF(R71="x",'3 - Projects'!$P94,0)+IF(R72="x",'3 - Projects'!$P95)+IF(R73="x",'3 - Projects'!$P96)+IF(R74="x",'3 - Projects'!$P97)+IF(R75="x",'3 - Projects'!$P98)</f>
        <v>0</v>
      </c>
      <c r="S256" s="88">
        <f>IF(S71="x",'3 - Projects'!$P94,0)+IF(S72="x",'3 - Projects'!$P95)+IF(S73="x",'3 - Projects'!$P96)+IF(S74="x",'3 - Projects'!$P97)+IF(S75="x",'3 - Projects'!$P98)</f>
        <v>0</v>
      </c>
      <c r="T256" s="88">
        <f>IF(T71="x",'3 - Projects'!$P94,0)+IF(T72="x",'3 - Projects'!$P95)+IF(T73="x",'3 - Projects'!$P96)+IF(T74="x",'3 - Projects'!$P97)+IF(T75="x",'3 - Projects'!$P98)</f>
        <v>0</v>
      </c>
      <c r="U256" s="88">
        <f>IF(U71="x",'3 - Projects'!$P94,0)+IF(U72="x",'3 - Projects'!$P95)+IF(U73="x",'3 - Projects'!$P96)+IF(U74="x",'3 - Projects'!$P97)+IF(U75="x",'3 - Projects'!$P98)</f>
        <v>0</v>
      </c>
      <c r="V256" s="88">
        <f>IF(V71="x",'3 - Projects'!$P94,0)+IF(V72="x",'3 - Projects'!$P95)+IF(V73="x",'3 - Projects'!$P96)+IF(V74="x",'3 - Projects'!$P97)+IF(V75="x",'3 - Projects'!$P98)</f>
        <v>0</v>
      </c>
      <c r="W256" s="88">
        <f>IF(W71="x",'3 - Projects'!$P94,0)+IF(W72="x",'3 - Projects'!$P95)+IF(W73="x",'3 - Projects'!$P96)+IF(W74="x",'3 - Projects'!$P97)+IF(W75="x",'3 - Projects'!$P98)</f>
        <v>0</v>
      </c>
      <c r="X256" s="88">
        <f>IF(X71="x",'3 - Projects'!$P94,0)+IF(X72="x",'3 - Projects'!$P95)+IF(X73="x",'3 - Projects'!$P96)+IF(X74="x",'3 - Projects'!$P97)+IF(X75="x",'3 - Projects'!$P98)</f>
        <v>0</v>
      </c>
      <c r="Y256" s="88">
        <f>IF(Y71="x",'3 - Projects'!$P94,0)+IF(Y72="x",'3 - Projects'!$P95)+IF(Y73="x",'3 - Projects'!$P96)+IF(Y74="x",'3 - Projects'!$P97)+IF(Y75="x",'3 - Projects'!$P98)</f>
        <v>0</v>
      </c>
      <c r="Z256" s="88">
        <f>IF(Z71="x",'3 - Projects'!$P94,0)+IF(Z72="x",'3 - Projects'!$P95)+IF(Z73="x",'3 - Projects'!$P96)+IF(Z74="x",'3 - Projects'!$P97)+IF(Z75="x",'3 - Projects'!$P98)</f>
        <v>0</v>
      </c>
      <c r="AA256" s="88">
        <f>IF(AA71="x",'3 - Projects'!$P94,0)+IF(AA72="x",'3 - Projects'!$P95)+IF(AA73="x",'3 - Projects'!$P96)+IF(AA74="x",'3 - Projects'!$P97)+IF(AA75="x",'3 - Projects'!$P98)</f>
        <v>0</v>
      </c>
      <c r="AB256" s="88">
        <f>IF(AB71="x",'3 - Projects'!$P94,0)+IF(AB72="x",'3 - Projects'!$P95)+IF(AB73="x",'3 - Projects'!$P96)+IF(AB74="x",'3 - Projects'!$P97)+IF(AB75="x",'3 - Projects'!$P98)</f>
        <v>0</v>
      </c>
      <c r="AC256" s="88">
        <f>IF(AC71="x",'3 - Projects'!$P94,0)+IF(AC72="x",'3 - Projects'!$P95)+IF(AC73="x",'3 - Projects'!$P96)+IF(AC74="x",'3 - Projects'!$P97)+IF(AC75="x",'3 - Projects'!$P98)</f>
        <v>0</v>
      </c>
      <c r="AD256" s="88">
        <f>IF(AD71="x",'3 - Projects'!$P94,0)+IF(AD72="x",'3 - Projects'!$P95)+IF(AD73="x",'3 - Projects'!$P96)+IF(AD74="x",'3 - Projects'!$P97)+IF(AD75="x",'3 - Projects'!$P98)</f>
        <v>0</v>
      </c>
      <c r="AE256" s="88">
        <f>IF(AE71="x",'3 - Projects'!$P94,0)+IF(AE72="x",'3 - Projects'!$P95)+IF(AE73="x",'3 - Projects'!$P96)+IF(AE74="x",'3 - Projects'!$P97)+IF(AE75="x",'3 - Projects'!$P98)</f>
        <v>0</v>
      </c>
      <c r="AF256" s="88">
        <f>IF(AF71="x",'3 - Projects'!$P94,0)+IF(AF72="x",'3 - Projects'!$P95)+IF(AF73="x",'3 - Projects'!$P96)+IF(AF74="x",'3 - Projects'!$P97)+IF(AF75="x",'3 - Projects'!$P98)</f>
        <v>0</v>
      </c>
      <c r="AG256" s="88">
        <f>IF(AG71="x",'3 - Projects'!$P94,0)+IF(AG72="x",'3 - Projects'!$P95)+IF(AG73="x",'3 - Projects'!$P96)+IF(AG74="x",'3 - Projects'!$P97)+IF(AG75="x",'3 - Projects'!$P98)</f>
        <v>0</v>
      </c>
      <c r="AH256" s="88">
        <f>IF(AH71="x",'3 - Projects'!$P94,0)+IF(AH72="x",'3 - Projects'!$P95)+IF(AH73="x",'3 - Projects'!$P96)+IF(AH74="x",'3 - Projects'!$P97)+IF(AH75="x",'3 - Projects'!$P98)</f>
        <v>0</v>
      </c>
      <c r="AI256" s="88">
        <f>IF(AI71="x",'3 - Projects'!$P94,0)+IF(AI72="x",'3 - Projects'!$P95)+IF(AI73="x",'3 - Projects'!$P96)+IF(AI74="x",'3 - Projects'!$P97)+IF(AI75="x",'3 - Projects'!$P98)</f>
        <v>0</v>
      </c>
      <c r="AJ256" s="88">
        <f>IF(AJ71="x",'3 - Projects'!$P94,0)+IF(AJ72="x",'3 - Projects'!$P95)+IF(AJ73="x",'3 - Projects'!$P96)+IF(AJ74="x",'3 - Projects'!$P97)+IF(AJ75="x",'3 - Projects'!$P98)</f>
        <v>0</v>
      </c>
      <c r="AK256" s="88">
        <f>IF(AK71="x",'3 - Projects'!$P94,0)+IF(AK72="x",'3 - Projects'!$P95)+IF(AK73="x",'3 - Projects'!$P96)+IF(AK74="x",'3 - Projects'!$P97)+IF(AK75="x",'3 - Projects'!$P98)</f>
        <v>0</v>
      </c>
      <c r="AL256" s="88">
        <f>IF(AL71="x",'3 - Projects'!$P94,0)+IF(AL72="x",'3 - Projects'!$P95)+IF(AL73="x",'3 - Projects'!$P96)+IF(AL74="x",'3 - Projects'!$P97)+IF(AL75="x",'3 - Projects'!$P98)</f>
        <v>0</v>
      </c>
      <c r="AM256" s="88">
        <f>IF(AM71="x",'3 - Projects'!$P94,0)+IF(AM72="x",'3 - Projects'!$P95)+IF(AM73="x",'3 - Projects'!$P96)+IF(AM74="x",'3 - Projects'!$P97)+IF(AM75="x",'3 - Projects'!$P98)</f>
        <v>0</v>
      </c>
      <c r="AN256" s="88">
        <f>IF(AN71="x",'3 - Projects'!$P94,0)+IF(AN72="x",'3 - Projects'!$P95)+IF(AN73="x",'3 - Projects'!$P96)+IF(AN74="x",'3 - Projects'!$P97)+IF(AN75="x",'3 - Projects'!$P98)</f>
        <v>0</v>
      </c>
      <c r="AO256" s="88">
        <f>IF(AO71="x",'3 - Projects'!$P94,0)+IF(AO72="x",'3 - Projects'!$P95)+IF(AO73="x",'3 - Projects'!$P96)+IF(AO74="x",'3 - Projects'!$P97)+IF(AO75="x",'3 - Projects'!$P98)</f>
        <v>0</v>
      </c>
      <c r="AP256" s="88">
        <f>IF(AP71="x",'3 - Projects'!$P94,0)+IF(AP72="x",'3 - Projects'!$P95)+IF(AP73="x",'3 - Projects'!$P96)+IF(AP74="x",'3 - Projects'!$P97)+IF(AP75="x",'3 - Projects'!$P98)</f>
        <v>0</v>
      </c>
      <c r="AQ256" s="88">
        <f>IF(AQ71="x",'3 - Projects'!$P94,0)+IF(AQ72="x",'3 - Projects'!$P95)+IF(AQ73="x",'3 - Projects'!$P96)+IF(AQ74="x",'3 - Projects'!$P97)+IF(AQ75="x",'3 - Projects'!$P98)</f>
        <v>0</v>
      </c>
      <c r="AR256" s="88">
        <f>IF(AR71="x",'3 - Projects'!$P94,0)+IF(AR72="x",'3 - Projects'!$P95)+IF(AR73="x",'3 - Projects'!$P96)+IF(AR74="x",'3 - Projects'!$P97)+IF(AR75="x",'3 - Projects'!$P98)</f>
        <v>0</v>
      </c>
      <c r="AS256" s="88">
        <f>IF(AS71="x",'3 - Projects'!$P94,0)+IF(AS72="x",'3 - Projects'!$P95)+IF(AS73="x",'3 - Projects'!$P96)+IF(AS74="x",'3 - Projects'!$P97)+IF(AS75="x",'3 - Projects'!$P98)</f>
        <v>0</v>
      </c>
      <c r="AT256" s="88">
        <f>IF(AT71="x",'3 - Projects'!$P94,0)+IF(AT72="x",'3 - Projects'!$P95)+IF(AT73="x",'3 - Projects'!$P96)+IF(AT74="x",'3 - Projects'!$P97)+IF(AT75="x",'3 - Projects'!$P98)</f>
        <v>0</v>
      </c>
      <c r="AU256" s="88">
        <f>IF(AU71="x",'3 - Projects'!$P94,0)+IF(AU72="x",'3 - Projects'!$P95)+IF(AU73="x",'3 - Projects'!$P96)+IF(AU74="x",'3 - Projects'!$P97)+IF(AU75="x",'3 - Projects'!$P98)</f>
        <v>0</v>
      </c>
      <c r="AV256" s="88">
        <f>IF(AV71="x",'3 - Projects'!$P94,0)+IF(AV72="x",'3 - Projects'!$P95)+IF(AV73="x",'3 - Projects'!$P96)+IF(AV74="x",'3 - Projects'!$P97)+IF(AV75="x",'3 - Projects'!$P98)</f>
        <v>0</v>
      </c>
      <c r="AW256" s="88">
        <f>IF(AW71="x",'3 - Projects'!$P94,0)+IF(AW72="x",'3 - Projects'!$P95)+IF(AW73="x",'3 - Projects'!$P96)+IF(AW74="x",'3 - Projects'!$P97)+IF(AW75="x",'3 - Projects'!$P98)</f>
        <v>0</v>
      </c>
      <c r="AX256" s="88">
        <f>IF(AX71="x",'3 - Projects'!$P94,0)+IF(AX72="x",'3 - Projects'!$P95)+IF(AX73="x",'3 - Projects'!$P96)+IF(AX74="x",'3 - Projects'!$P97)+IF(AX75="x",'3 - Projects'!$P98)</f>
        <v>0</v>
      </c>
      <c r="AY256" s="88">
        <f>IF(AY71="x",'3 - Projects'!$P94,0)+IF(AY72="x",'3 - Projects'!$P95)+IF(AY73="x",'3 - Projects'!$P96)+IF(AY74="x",'3 - Projects'!$P97)+IF(AY75="x",'3 - Projects'!$P98)</f>
        <v>0</v>
      </c>
      <c r="AZ256" s="88">
        <f>IF(AZ71="x",'3 - Projects'!$P94,0)+IF(AZ72="x",'3 - Projects'!$P95)+IF(AZ73="x",'3 - Projects'!$P96)+IF(AZ74="x",'3 - Projects'!$P97)+IF(AZ75="x",'3 - Projects'!$P98)</f>
        <v>0</v>
      </c>
      <c r="BA256" s="88">
        <f>IF(BA71="x",'3 - Projects'!$P94,0)+IF(BA72="x",'3 - Projects'!$P95)+IF(BA73="x",'3 - Projects'!$P96)+IF(BA74="x",'3 - Projects'!$P97)+IF(BA75="x",'3 - Projects'!$P98)</f>
        <v>0</v>
      </c>
      <c r="BB256" s="88">
        <f>IF(BB71="x",'3 - Projects'!$P94,0)+IF(BB72="x",'3 - Projects'!$P95)+IF(BB73="x",'3 - Projects'!$P96)+IF(BB74="x",'3 - Projects'!$P97)+IF(BB75="x",'3 - Projects'!$P98)</f>
        <v>0</v>
      </c>
      <c r="BC256" s="88">
        <f>IF(BC71="x",'3 - Projects'!$P94,0)+IF(BC72="x",'3 - Projects'!$P95)+IF(BC73="x",'3 - Projects'!$P96)+IF(BC74="x",'3 - Projects'!$P97)+IF(BC75="x",'3 - Projects'!$P98)</f>
        <v>0</v>
      </c>
      <c r="BD256" s="88">
        <f>IF(BD71="x",'3 - Projects'!$P94,0)+IF(BD72="x",'3 - Projects'!$P95)+IF(BD73="x",'3 - Projects'!$P96)+IF(BD74="x",'3 - Projects'!$P97)+IF(BD75="x",'3 - Projects'!$P98)</f>
        <v>0</v>
      </c>
      <c r="BE256" s="88">
        <f>IF(BE71="x",'3 - Projects'!$P94,0)+IF(BE72="x",'3 - Projects'!$P95)+IF(BE73="x",'3 - Projects'!$P96)+IF(BE74="x",'3 - Projects'!$P97)+IF(BE75="x",'3 - Projects'!$P98)</f>
        <v>0</v>
      </c>
      <c r="BF256" s="88">
        <f>IF(BF71="x",'3 - Projects'!$P94,0)+IF(BF72="x",'3 - Projects'!$P95)+IF(BF73="x",'3 - Projects'!$P96)+IF(BF74="x",'3 - Projects'!$P97)+IF(BF75="x",'3 - Projects'!$P98)</f>
        <v>0</v>
      </c>
      <c r="BG256" s="88">
        <f>IF(BG71="x",'3 - Projects'!$P94,0)+IF(BG72="x",'3 - Projects'!$P95)+IF(BG73="x",'3 - Projects'!$P96)+IF(BG74="x",'3 - Projects'!$P97)+IF(BG75="x",'3 - Projects'!$P98)</f>
        <v>0</v>
      </c>
      <c r="BH256" s="89">
        <f>IF(BH71="x",'3 - Projects'!$P94,0)+IF(BH72="x",'3 - Projects'!$P95)+IF(BH73="x",'3 - Projects'!$P96)+IF(BH74="x",'3 - Projects'!$P97)+IF(BH75="x",'3 - Projects'!$P98)</f>
        <v>0</v>
      </c>
    </row>
    <row r="257" spans="1:60">
      <c r="A257" s="93" t="s">
        <v>21</v>
      </c>
      <c r="B257" s="82" t="str">
        <f>IF(Resource1_Name&lt;&gt;"",Resource1_Name&amp;"(s)","")</f>
        <v/>
      </c>
      <c r="C257" s="85"/>
      <c r="D257" s="85"/>
      <c r="E257" s="85"/>
      <c r="F257" s="85"/>
      <c r="G257" s="85"/>
      <c r="H257" s="85"/>
      <c r="I257" s="84">
        <f>IF(I76="x",'3 - Projects'!$G104,0)+IF(I77="x",'3 - Projects'!$G105)+IF(I78="x",'3 - Projects'!$G106)+IF(I79="x",'3 - Projects'!$G107)+IF(I80="x",'3 - Projects'!$G108)</f>
        <v>0</v>
      </c>
      <c r="J257" s="85">
        <f>IF(J76="x",'3 - Projects'!$G104,0)+IF(J77="x",'3 - Projects'!$G105)+IF(J78="x",'3 - Projects'!$G106)+IF(J79="x",'3 - Projects'!$G107)+IF(J80="x",'3 - Projects'!$G108)</f>
        <v>0</v>
      </c>
      <c r="K257" s="85">
        <f>IF(K76="x",'3 - Projects'!$G104,0)+IF(K77="x",'3 - Projects'!$G105)+IF(K78="x",'3 - Projects'!$G106)+IF(K79="x",'3 - Projects'!$G107)+IF(K80="x",'3 - Projects'!$G108)</f>
        <v>0</v>
      </c>
      <c r="L257" s="85">
        <f>IF(L76="x",'3 - Projects'!$G104,0)+IF(L77="x",'3 - Projects'!$G105)+IF(L78="x",'3 - Projects'!$G106)+IF(L79="x",'3 - Projects'!$G107)+IF(L80="x",'3 - Projects'!$G108)</f>
        <v>0</v>
      </c>
      <c r="M257" s="85">
        <f>IF(M76="x",'3 - Projects'!$G104,0)+IF(M77="x",'3 - Projects'!$G105)+IF(M78="x",'3 - Projects'!$G106)+IF(M79="x",'3 - Projects'!$G107)+IF(M80="x",'3 - Projects'!$G108)</f>
        <v>0</v>
      </c>
      <c r="N257" s="85">
        <f>IF(N76="x",'3 - Projects'!$G104,0)+IF(N77="x",'3 - Projects'!$G105)+IF(N78="x",'3 - Projects'!$G106)+IF(N79="x",'3 - Projects'!$G107)+IF(N80="x",'3 - Projects'!$G108)</f>
        <v>0</v>
      </c>
      <c r="O257" s="85">
        <f>IF(O76="x",'3 - Projects'!$G104,0)+IF(O77="x",'3 - Projects'!$G105)+IF(O78="x",'3 - Projects'!$G106)+IF(O79="x",'3 - Projects'!$G107)+IF(O80="x",'3 - Projects'!$G108)</f>
        <v>0</v>
      </c>
      <c r="P257" s="85">
        <f>IF(P76="x",'3 - Projects'!$G104,0)+IF(P77="x",'3 - Projects'!$G105)+IF(P78="x",'3 - Projects'!$G106)+IF(P79="x",'3 - Projects'!$G107)+IF(P80="x",'3 - Projects'!$G108)</f>
        <v>0</v>
      </c>
      <c r="Q257" s="85">
        <f>IF(Q76="x",'3 - Projects'!$G104,0)+IF(Q77="x",'3 - Projects'!$G105)+IF(Q78="x",'3 - Projects'!$G106)+IF(Q79="x",'3 - Projects'!$G107)+IF(Q80="x",'3 - Projects'!$G108)</f>
        <v>0</v>
      </c>
      <c r="R257" s="85">
        <f>IF(R76="x",'3 - Projects'!$G104,0)+IF(R77="x",'3 - Projects'!$G105)+IF(R78="x",'3 - Projects'!$G106)+IF(R79="x",'3 - Projects'!$G107)+IF(R80="x",'3 - Projects'!$G108)</f>
        <v>0</v>
      </c>
      <c r="S257" s="85">
        <f>IF(S76="x",'3 - Projects'!$G104,0)+IF(S77="x",'3 - Projects'!$G105)+IF(S78="x",'3 - Projects'!$G106)+IF(S79="x",'3 - Projects'!$G107)+IF(S80="x",'3 - Projects'!$G108)</f>
        <v>0</v>
      </c>
      <c r="T257" s="85">
        <f>IF(T76="x",'3 - Projects'!$G104,0)+IF(T77="x",'3 - Projects'!$G105)+IF(T78="x",'3 - Projects'!$G106)+IF(T79="x",'3 - Projects'!$G107)+IF(T80="x",'3 - Projects'!$G108)</f>
        <v>0</v>
      </c>
      <c r="U257" s="85">
        <f>IF(U76="x",'3 - Projects'!$G104,0)+IF(U77="x",'3 - Projects'!$G105)+IF(U78="x",'3 - Projects'!$G106)+IF(U79="x",'3 - Projects'!$G107)+IF(U80="x",'3 - Projects'!$G108)</f>
        <v>0</v>
      </c>
      <c r="V257" s="85">
        <f>IF(V76="x",'3 - Projects'!$G104,0)+IF(V77="x",'3 - Projects'!$G105)+IF(V78="x",'3 - Projects'!$G106)+IF(V79="x",'3 - Projects'!$G107)+IF(V80="x",'3 - Projects'!$G108)</f>
        <v>0</v>
      </c>
      <c r="W257" s="85">
        <f>IF(W76="x",'3 - Projects'!$G104,0)+IF(W77="x",'3 - Projects'!$G105)+IF(W78="x",'3 - Projects'!$G106)+IF(W79="x",'3 - Projects'!$G107)+IF(W80="x",'3 - Projects'!$G108)</f>
        <v>0</v>
      </c>
      <c r="X257" s="85">
        <f>IF(X76="x",'3 - Projects'!$G104,0)+IF(X77="x",'3 - Projects'!$G105)+IF(X78="x",'3 - Projects'!$G106)+IF(X79="x",'3 - Projects'!$G107)+IF(X80="x",'3 - Projects'!$G108)</f>
        <v>0</v>
      </c>
      <c r="Y257" s="85">
        <f>IF(Y76="x",'3 - Projects'!$G104,0)+IF(Y77="x",'3 - Projects'!$G105)+IF(Y78="x",'3 - Projects'!$G106)+IF(Y79="x",'3 - Projects'!$G107)+IF(Y80="x",'3 - Projects'!$G108)</f>
        <v>0</v>
      </c>
      <c r="Z257" s="85">
        <f>IF(Z76="x",'3 - Projects'!$G104,0)+IF(Z77="x",'3 - Projects'!$G105)+IF(Z78="x",'3 - Projects'!$G106)+IF(Z79="x",'3 - Projects'!$G107)+IF(Z80="x",'3 - Projects'!$G108)</f>
        <v>0</v>
      </c>
      <c r="AA257" s="85">
        <f>IF(AA76="x",'3 - Projects'!$G104,0)+IF(AA77="x",'3 - Projects'!$G105)+IF(AA78="x",'3 - Projects'!$G106)+IF(AA79="x",'3 - Projects'!$G107)+IF(AA80="x",'3 - Projects'!$G108)</f>
        <v>0</v>
      </c>
      <c r="AB257" s="85">
        <f>IF(AB76="x",'3 - Projects'!$G104,0)+IF(AB77="x",'3 - Projects'!$G105)+IF(AB78="x",'3 - Projects'!$G106)+IF(AB79="x",'3 - Projects'!$G107)+IF(AB80="x",'3 - Projects'!$G108)</f>
        <v>0</v>
      </c>
      <c r="AC257" s="85">
        <f>IF(AC76="x",'3 - Projects'!$G104,0)+IF(AC77="x",'3 - Projects'!$G105)+IF(AC78="x",'3 - Projects'!$G106)+IF(AC79="x",'3 - Projects'!$G107)+IF(AC80="x",'3 - Projects'!$G108)</f>
        <v>0</v>
      </c>
      <c r="AD257" s="85">
        <f>IF(AD76="x",'3 - Projects'!$G104,0)+IF(AD77="x",'3 - Projects'!$G105)+IF(AD78="x",'3 - Projects'!$G106)+IF(AD79="x",'3 - Projects'!$G107)+IF(AD80="x",'3 - Projects'!$G108)</f>
        <v>0</v>
      </c>
      <c r="AE257" s="85">
        <f>IF(AE76="x",'3 - Projects'!$G104,0)+IF(AE77="x",'3 - Projects'!$G105)+IF(AE78="x",'3 - Projects'!$G106)+IF(AE79="x",'3 - Projects'!$G107)+IF(AE80="x",'3 - Projects'!$G108)</f>
        <v>0</v>
      </c>
      <c r="AF257" s="85">
        <f>IF(AF76="x",'3 - Projects'!$G104,0)+IF(AF77="x",'3 - Projects'!$G105)+IF(AF78="x",'3 - Projects'!$G106)+IF(AF79="x",'3 - Projects'!$G107)+IF(AF80="x",'3 - Projects'!$G108)</f>
        <v>0</v>
      </c>
      <c r="AG257" s="85">
        <f>IF(AG76="x",'3 - Projects'!$G104,0)+IF(AG77="x",'3 - Projects'!$G105)+IF(AG78="x",'3 - Projects'!$G106)+IF(AG79="x",'3 - Projects'!$G107)+IF(AG80="x",'3 - Projects'!$G108)</f>
        <v>0</v>
      </c>
      <c r="AH257" s="85">
        <f>IF(AH76="x",'3 - Projects'!$G104,0)+IF(AH77="x",'3 - Projects'!$G105)+IF(AH78="x",'3 - Projects'!$G106)+IF(AH79="x",'3 - Projects'!$G107)+IF(AH80="x",'3 - Projects'!$G108)</f>
        <v>0</v>
      </c>
      <c r="AI257" s="85">
        <f>IF(AI76="x",'3 - Projects'!$G104,0)+IF(AI77="x",'3 - Projects'!$G105)+IF(AI78="x",'3 - Projects'!$G106)+IF(AI79="x",'3 - Projects'!$G107)+IF(AI80="x",'3 - Projects'!$G108)</f>
        <v>0</v>
      </c>
      <c r="AJ257" s="85">
        <f>IF(AJ76="x",'3 - Projects'!$G104,0)+IF(AJ77="x",'3 - Projects'!$G105)+IF(AJ78="x",'3 - Projects'!$G106)+IF(AJ79="x",'3 - Projects'!$G107)+IF(AJ80="x",'3 - Projects'!$G108)</f>
        <v>0</v>
      </c>
      <c r="AK257" s="85">
        <f>IF(AK76="x",'3 - Projects'!$G104,0)+IF(AK77="x",'3 - Projects'!$G105)+IF(AK78="x",'3 - Projects'!$G106)+IF(AK79="x",'3 - Projects'!$G107)+IF(AK80="x",'3 - Projects'!$G108)</f>
        <v>0</v>
      </c>
      <c r="AL257" s="85">
        <f>IF(AL76="x",'3 - Projects'!$G104,0)+IF(AL77="x",'3 - Projects'!$G105)+IF(AL78="x",'3 - Projects'!$G106)+IF(AL79="x",'3 - Projects'!$G107)+IF(AL80="x",'3 - Projects'!$G108)</f>
        <v>0</v>
      </c>
      <c r="AM257" s="85">
        <f>IF(AM76="x",'3 - Projects'!$G104,0)+IF(AM77="x",'3 - Projects'!$G105)+IF(AM78="x",'3 - Projects'!$G106)+IF(AM79="x",'3 - Projects'!$G107)+IF(AM80="x",'3 - Projects'!$G108)</f>
        <v>0</v>
      </c>
      <c r="AN257" s="85">
        <f>IF(AN76="x",'3 - Projects'!$G104,0)+IF(AN77="x",'3 - Projects'!$G105)+IF(AN78="x",'3 - Projects'!$G106)+IF(AN79="x",'3 - Projects'!$G107)+IF(AN80="x",'3 - Projects'!$G108)</f>
        <v>0</v>
      </c>
      <c r="AO257" s="85">
        <f>IF(AO76="x",'3 - Projects'!$G104,0)+IF(AO77="x",'3 - Projects'!$G105)+IF(AO78="x",'3 - Projects'!$G106)+IF(AO79="x",'3 - Projects'!$G107)+IF(AO80="x",'3 - Projects'!$G108)</f>
        <v>0</v>
      </c>
      <c r="AP257" s="85">
        <f>IF(AP76="x",'3 - Projects'!$G104,0)+IF(AP77="x",'3 - Projects'!$G105)+IF(AP78="x",'3 - Projects'!$G106)+IF(AP79="x",'3 - Projects'!$G107)+IF(AP80="x",'3 - Projects'!$G108)</f>
        <v>0</v>
      </c>
      <c r="AQ257" s="85">
        <f>IF(AQ76="x",'3 - Projects'!$G104,0)+IF(AQ77="x",'3 - Projects'!$G105)+IF(AQ78="x",'3 - Projects'!$G106)+IF(AQ79="x",'3 - Projects'!$G107)+IF(AQ80="x",'3 - Projects'!$G108)</f>
        <v>0</v>
      </c>
      <c r="AR257" s="85">
        <f>IF(AR76="x",'3 - Projects'!$G104,0)+IF(AR77="x",'3 - Projects'!$G105)+IF(AR78="x",'3 - Projects'!$G106)+IF(AR79="x",'3 - Projects'!$G107)+IF(AR80="x",'3 - Projects'!$G108)</f>
        <v>0</v>
      </c>
      <c r="AS257" s="85">
        <f>IF(AS76="x",'3 - Projects'!$G104,0)+IF(AS77="x",'3 - Projects'!$G105)+IF(AS78="x",'3 - Projects'!$G106)+IF(AS79="x",'3 - Projects'!$G107)+IF(AS80="x",'3 - Projects'!$G108)</f>
        <v>0</v>
      </c>
      <c r="AT257" s="85">
        <f>IF(AT76="x",'3 - Projects'!$G104,0)+IF(AT77="x",'3 - Projects'!$G105)+IF(AT78="x",'3 - Projects'!$G106)+IF(AT79="x",'3 - Projects'!$G107)+IF(AT80="x",'3 - Projects'!$G108)</f>
        <v>0</v>
      </c>
      <c r="AU257" s="85">
        <f>IF(AU76="x",'3 - Projects'!$G104,0)+IF(AU77="x",'3 - Projects'!$G105)+IF(AU78="x",'3 - Projects'!$G106)+IF(AU79="x",'3 - Projects'!$G107)+IF(AU80="x",'3 - Projects'!$G108)</f>
        <v>0</v>
      </c>
      <c r="AV257" s="85">
        <f>IF(AV76="x",'3 - Projects'!$G104,0)+IF(AV77="x",'3 - Projects'!$G105)+IF(AV78="x",'3 - Projects'!$G106)+IF(AV79="x",'3 - Projects'!$G107)+IF(AV80="x",'3 - Projects'!$G108)</f>
        <v>0</v>
      </c>
      <c r="AW257" s="85">
        <f>IF(AW76="x",'3 - Projects'!$G104,0)+IF(AW77="x",'3 - Projects'!$G105)+IF(AW78="x",'3 - Projects'!$G106)+IF(AW79="x",'3 - Projects'!$G107)+IF(AW80="x",'3 - Projects'!$G108)</f>
        <v>0</v>
      </c>
      <c r="AX257" s="85">
        <f>IF(AX76="x",'3 - Projects'!$G104,0)+IF(AX77="x",'3 - Projects'!$G105)+IF(AX78="x",'3 - Projects'!$G106)+IF(AX79="x",'3 - Projects'!$G107)+IF(AX80="x",'3 - Projects'!$G108)</f>
        <v>0</v>
      </c>
      <c r="AY257" s="85">
        <f>IF(AY76="x",'3 - Projects'!$G104,0)+IF(AY77="x",'3 - Projects'!$G105)+IF(AY78="x",'3 - Projects'!$G106)+IF(AY79="x",'3 - Projects'!$G107)+IF(AY80="x",'3 - Projects'!$G108)</f>
        <v>0</v>
      </c>
      <c r="AZ257" s="85">
        <f>IF(AZ76="x",'3 - Projects'!$G104,0)+IF(AZ77="x",'3 - Projects'!$G105)+IF(AZ78="x",'3 - Projects'!$G106)+IF(AZ79="x",'3 - Projects'!$G107)+IF(AZ80="x",'3 - Projects'!$G108)</f>
        <v>0</v>
      </c>
      <c r="BA257" s="85">
        <f>IF(BA76="x",'3 - Projects'!$G104,0)+IF(BA77="x",'3 - Projects'!$G105)+IF(BA78="x",'3 - Projects'!$G106)+IF(BA79="x",'3 - Projects'!$G107)+IF(BA80="x",'3 - Projects'!$G108)</f>
        <v>0</v>
      </c>
      <c r="BB257" s="85">
        <f>IF(BB76="x",'3 - Projects'!$G104,0)+IF(BB77="x",'3 - Projects'!$G105)+IF(BB78="x",'3 - Projects'!$G106)+IF(BB79="x",'3 - Projects'!$G107)+IF(BB80="x",'3 - Projects'!$G108)</f>
        <v>0</v>
      </c>
      <c r="BC257" s="85">
        <f>IF(BC76="x",'3 - Projects'!$G104,0)+IF(BC77="x",'3 - Projects'!$G105)+IF(BC78="x",'3 - Projects'!$G106)+IF(BC79="x",'3 - Projects'!$G107)+IF(BC80="x",'3 - Projects'!$G108)</f>
        <v>0</v>
      </c>
      <c r="BD257" s="85">
        <f>IF(BD76="x",'3 - Projects'!$G104,0)+IF(BD77="x",'3 - Projects'!$G105)+IF(BD78="x",'3 - Projects'!$G106)+IF(BD79="x",'3 - Projects'!$G107)+IF(BD80="x",'3 - Projects'!$G108)</f>
        <v>0</v>
      </c>
      <c r="BE257" s="85">
        <f>IF(BE76="x",'3 - Projects'!$G104,0)+IF(BE77="x",'3 - Projects'!$G105)+IF(BE78="x",'3 - Projects'!$G106)+IF(BE79="x",'3 - Projects'!$G107)+IF(BE80="x",'3 - Projects'!$G108)</f>
        <v>0</v>
      </c>
      <c r="BF257" s="85">
        <f>IF(BF76="x",'3 - Projects'!$G104,0)+IF(BF77="x",'3 - Projects'!$G105)+IF(BF78="x",'3 - Projects'!$G106)+IF(BF79="x",'3 - Projects'!$G107)+IF(BF80="x",'3 - Projects'!$G108)</f>
        <v>0</v>
      </c>
      <c r="BG257" s="85">
        <f>IF(BG76="x",'3 - Projects'!$G104,0)+IF(BG77="x",'3 - Projects'!$G105)+IF(BG78="x",'3 - Projects'!$G106)+IF(BG79="x",'3 - Projects'!$G107)+IF(BG80="x",'3 - Projects'!$G108)</f>
        <v>0</v>
      </c>
      <c r="BH257" s="86">
        <f>IF(BH76="x",'3 - Projects'!$G104,0)+IF(BH77="x",'3 - Projects'!$G105)+IF(BH78="x",'3 - Projects'!$G106)+IF(BH79="x",'3 - Projects'!$G107)+IF(BH80="x",'3 - Projects'!$G108)</f>
        <v>0</v>
      </c>
    </row>
    <row r="258" spans="1:60">
      <c r="A258" s="84"/>
      <c r="B258" s="85" t="str">
        <f>IF(Resource2_Name&lt;&gt;"",Resource2_Name&amp;"(s)","")</f>
        <v/>
      </c>
      <c r="C258" s="85"/>
      <c r="D258" s="85"/>
      <c r="E258" s="85"/>
      <c r="F258" s="85"/>
      <c r="G258" s="85"/>
      <c r="H258" s="85"/>
      <c r="I258" s="84">
        <f>IF(I76="x",'3 - Projects'!$H104,0)+IF(I77="x",'3 - Projects'!$H105)+IF(I78="x",'3 - Projects'!$H106)+IF(I79="x",'3 - Projects'!$H107)+IF(I80="x",'3 - Projects'!$H108)</f>
        <v>0</v>
      </c>
      <c r="J258" s="85">
        <f>IF(J76="x",'3 - Projects'!$H104,0)+IF(J77="x",'3 - Projects'!$H105)+IF(J78="x",'3 - Projects'!$H106)+IF(J79="x",'3 - Projects'!$H107)+IF(J80="x",'3 - Projects'!$H108)</f>
        <v>0</v>
      </c>
      <c r="K258" s="85">
        <f>IF(K76="x",'3 - Projects'!$H104,0)+IF(K77="x",'3 - Projects'!$H105)+IF(K78="x",'3 - Projects'!$H106)+IF(K79="x",'3 - Projects'!$H107)+IF(K80="x",'3 - Projects'!$H108)</f>
        <v>0</v>
      </c>
      <c r="L258" s="85">
        <f>IF(L76="x",'3 - Projects'!$H104,0)+IF(L77="x",'3 - Projects'!$H105)+IF(L78="x",'3 - Projects'!$H106)+IF(L79="x",'3 - Projects'!$H107)+IF(L80="x",'3 - Projects'!$H108)</f>
        <v>0</v>
      </c>
      <c r="M258" s="85">
        <f>IF(M76="x",'3 - Projects'!$H104,0)+IF(M77="x",'3 - Projects'!$H105)+IF(M78="x",'3 - Projects'!$H106)+IF(M79="x",'3 - Projects'!$H107)+IF(M80="x",'3 - Projects'!$H108)</f>
        <v>0</v>
      </c>
      <c r="N258" s="85">
        <f>IF(N76="x",'3 - Projects'!$H104,0)+IF(N77="x",'3 - Projects'!$H105)+IF(N78="x",'3 - Projects'!$H106)+IF(N79="x",'3 - Projects'!$H107)+IF(N80="x",'3 - Projects'!$H108)</f>
        <v>0</v>
      </c>
      <c r="O258" s="85">
        <f>IF(O76="x",'3 - Projects'!$H104,0)+IF(O77="x",'3 - Projects'!$H105)+IF(O78="x",'3 - Projects'!$H106)+IF(O79="x",'3 - Projects'!$H107)+IF(O80="x",'3 - Projects'!$H108)</f>
        <v>0</v>
      </c>
      <c r="P258" s="85">
        <f>IF(P76="x",'3 - Projects'!$H104,0)+IF(P77="x",'3 - Projects'!$H105)+IF(P78="x",'3 - Projects'!$H106)+IF(P79="x",'3 - Projects'!$H107)+IF(P80="x",'3 - Projects'!$H108)</f>
        <v>0</v>
      </c>
      <c r="Q258" s="85">
        <f>IF(Q76="x",'3 - Projects'!$H104,0)+IF(Q77="x",'3 - Projects'!$H105)+IF(Q78="x",'3 - Projects'!$H106)+IF(Q79="x",'3 - Projects'!$H107)+IF(Q80="x",'3 - Projects'!$H108)</f>
        <v>0</v>
      </c>
      <c r="R258" s="85">
        <f>IF(R76="x",'3 - Projects'!$H104,0)+IF(R77="x",'3 - Projects'!$H105)+IF(R78="x",'3 - Projects'!$H106)+IF(R79="x",'3 - Projects'!$H107)+IF(R80="x",'3 - Projects'!$H108)</f>
        <v>0</v>
      </c>
      <c r="S258" s="85">
        <f>IF(S76="x",'3 - Projects'!$H104,0)+IF(S77="x",'3 - Projects'!$H105)+IF(S78="x",'3 - Projects'!$H106)+IF(S79="x",'3 - Projects'!$H107)+IF(S80="x",'3 - Projects'!$H108)</f>
        <v>0</v>
      </c>
      <c r="T258" s="85">
        <f>IF(T76="x",'3 - Projects'!$H104,0)+IF(T77="x",'3 - Projects'!$H105)+IF(T78="x",'3 - Projects'!$H106)+IF(T79="x",'3 - Projects'!$H107)+IF(T80="x",'3 - Projects'!$H108)</f>
        <v>0</v>
      </c>
      <c r="U258" s="85">
        <f>IF(U76="x",'3 - Projects'!$H104,0)+IF(U77="x",'3 - Projects'!$H105)+IF(U78="x",'3 - Projects'!$H106)+IF(U79="x",'3 - Projects'!$H107)+IF(U80="x",'3 - Projects'!$H108)</f>
        <v>0</v>
      </c>
      <c r="V258" s="85">
        <f>IF(V76="x",'3 - Projects'!$H104,0)+IF(V77="x",'3 - Projects'!$H105)+IF(V78="x",'3 - Projects'!$H106)+IF(V79="x",'3 - Projects'!$H107)+IF(V80="x",'3 - Projects'!$H108)</f>
        <v>0</v>
      </c>
      <c r="W258" s="85">
        <f>IF(W76="x",'3 - Projects'!$H104,0)+IF(W77="x",'3 - Projects'!$H105)+IF(W78="x",'3 - Projects'!$H106)+IF(W79="x",'3 - Projects'!$H107)+IF(W80="x",'3 - Projects'!$H108)</f>
        <v>0</v>
      </c>
      <c r="X258" s="85">
        <f>IF(X76="x",'3 - Projects'!$H104,0)+IF(X77="x",'3 - Projects'!$H105)+IF(X78="x",'3 - Projects'!$H106)+IF(X79="x",'3 - Projects'!$H107)+IF(X80="x",'3 - Projects'!$H108)</f>
        <v>0</v>
      </c>
      <c r="Y258" s="85">
        <f>IF(Y76="x",'3 - Projects'!$H104,0)+IF(Y77="x",'3 - Projects'!$H105)+IF(Y78="x",'3 - Projects'!$H106)+IF(Y79="x",'3 - Projects'!$H107)+IF(Y80="x",'3 - Projects'!$H108)</f>
        <v>0</v>
      </c>
      <c r="Z258" s="85">
        <f>IF(Z76="x",'3 - Projects'!$H104,0)+IF(Z77="x",'3 - Projects'!$H105)+IF(Z78="x",'3 - Projects'!$H106)+IF(Z79="x",'3 - Projects'!$H107)+IF(Z80="x",'3 - Projects'!$H108)</f>
        <v>0</v>
      </c>
      <c r="AA258" s="85">
        <f>IF(AA76="x",'3 - Projects'!$H104,0)+IF(AA77="x",'3 - Projects'!$H105)+IF(AA78="x",'3 - Projects'!$H106)+IF(AA79="x",'3 - Projects'!$H107)+IF(AA80="x",'3 - Projects'!$H108)</f>
        <v>0</v>
      </c>
      <c r="AB258" s="85">
        <f>IF(AB76="x",'3 - Projects'!$H104,0)+IF(AB77="x",'3 - Projects'!$H105)+IF(AB78="x",'3 - Projects'!$H106)+IF(AB79="x",'3 - Projects'!$H107)+IF(AB80="x",'3 - Projects'!$H108)</f>
        <v>0</v>
      </c>
      <c r="AC258" s="85">
        <f>IF(AC76="x",'3 - Projects'!$H104,0)+IF(AC77="x",'3 - Projects'!$H105)+IF(AC78="x",'3 - Projects'!$H106)+IF(AC79="x",'3 - Projects'!$H107)+IF(AC80="x",'3 - Projects'!$H108)</f>
        <v>0</v>
      </c>
      <c r="AD258" s="85">
        <f>IF(AD76="x",'3 - Projects'!$H104,0)+IF(AD77="x",'3 - Projects'!$H105)+IF(AD78="x",'3 - Projects'!$H106)+IF(AD79="x",'3 - Projects'!$H107)+IF(AD80="x",'3 - Projects'!$H108)</f>
        <v>0</v>
      </c>
      <c r="AE258" s="85">
        <f>IF(AE76="x",'3 - Projects'!$H104,0)+IF(AE77="x",'3 - Projects'!$H105)+IF(AE78="x",'3 - Projects'!$H106)+IF(AE79="x",'3 - Projects'!$H107)+IF(AE80="x",'3 - Projects'!$H108)</f>
        <v>0</v>
      </c>
      <c r="AF258" s="85">
        <f>IF(AF76="x",'3 - Projects'!$H104,0)+IF(AF77="x",'3 - Projects'!$H105)+IF(AF78="x",'3 - Projects'!$H106)+IF(AF79="x",'3 - Projects'!$H107)+IF(AF80="x",'3 - Projects'!$H108)</f>
        <v>0</v>
      </c>
      <c r="AG258" s="85">
        <f>IF(AG76="x",'3 - Projects'!$H104,0)+IF(AG77="x",'3 - Projects'!$H105)+IF(AG78="x",'3 - Projects'!$H106)+IF(AG79="x",'3 - Projects'!$H107)+IF(AG80="x",'3 - Projects'!$H108)</f>
        <v>0</v>
      </c>
      <c r="AH258" s="85">
        <f>IF(AH76="x",'3 - Projects'!$H104,0)+IF(AH77="x",'3 - Projects'!$H105)+IF(AH78="x",'3 - Projects'!$H106)+IF(AH79="x",'3 - Projects'!$H107)+IF(AH80="x",'3 - Projects'!$H108)</f>
        <v>0</v>
      </c>
      <c r="AI258" s="85">
        <f>IF(AI76="x",'3 - Projects'!$H104,0)+IF(AI77="x",'3 - Projects'!$H105)+IF(AI78="x",'3 - Projects'!$H106)+IF(AI79="x",'3 - Projects'!$H107)+IF(AI80="x",'3 - Projects'!$H108)</f>
        <v>0</v>
      </c>
      <c r="AJ258" s="85">
        <f>IF(AJ76="x",'3 - Projects'!$H104,0)+IF(AJ77="x",'3 - Projects'!$H105)+IF(AJ78="x",'3 - Projects'!$H106)+IF(AJ79="x",'3 - Projects'!$H107)+IF(AJ80="x",'3 - Projects'!$H108)</f>
        <v>0</v>
      </c>
      <c r="AK258" s="85">
        <f>IF(AK76="x",'3 - Projects'!$H104,0)+IF(AK77="x",'3 - Projects'!$H105)+IF(AK78="x",'3 - Projects'!$H106)+IF(AK79="x",'3 - Projects'!$H107)+IF(AK80="x",'3 - Projects'!$H108)</f>
        <v>0</v>
      </c>
      <c r="AL258" s="85">
        <f>IF(AL76="x",'3 - Projects'!$H104,0)+IF(AL77="x",'3 - Projects'!$H105)+IF(AL78="x",'3 - Projects'!$H106)+IF(AL79="x",'3 - Projects'!$H107)+IF(AL80="x",'3 - Projects'!$H108)</f>
        <v>0</v>
      </c>
      <c r="AM258" s="85">
        <f>IF(AM76="x",'3 - Projects'!$H104,0)+IF(AM77="x",'3 - Projects'!$H105)+IF(AM78="x",'3 - Projects'!$H106)+IF(AM79="x",'3 - Projects'!$H107)+IF(AM80="x",'3 - Projects'!$H108)</f>
        <v>0</v>
      </c>
      <c r="AN258" s="85">
        <f>IF(AN76="x",'3 - Projects'!$H104,0)+IF(AN77="x",'3 - Projects'!$H105)+IF(AN78="x",'3 - Projects'!$H106)+IF(AN79="x",'3 - Projects'!$H107)+IF(AN80="x",'3 - Projects'!$H108)</f>
        <v>0</v>
      </c>
      <c r="AO258" s="85">
        <f>IF(AO76="x",'3 - Projects'!$H104,0)+IF(AO77="x",'3 - Projects'!$H105)+IF(AO78="x",'3 - Projects'!$H106)+IF(AO79="x",'3 - Projects'!$H107)+IF(AO80="x",'3 - Projects'!$H108)</f>
        <v>0</v>
      </c>
      <c r="AP258" s="85">
        <f>IF(AP76="x",'3 - Projects'!$H104,0)+IF(AP77="x",'3 - Projects'!$H105)+IF(AP78="x",'3 - Projects'!$H106)+IF(AP79="x",'3 - Projects'!$H107)+IF(AP80="x",'3 - Projects'!$H108)</f>
        <v>0</v>
      </c>
      <c r="AQ258" s="85">
        <f>IF(AQ76="x",'3 - Projects'!$H104,0)+IF(AQ77="x",'3 - Projects'!$H105)+IF(AQ78="x",'3 - Projects'!$H106)+IF(AQ79="x",'3 - Projects'!$H107)+IF(AQ80="x",'3 - Projects'!$H108)</f>
        <v>0</v>
      </c>
      <c r="AR258" s="85">
        <f>IF(AR76="x",'3 - Projects'!$H104,0)+IF(AR77="x",'3 - Projects'!$H105)+IF(AR78="x",'3 - Projects'!$H106)+IF(AR79="x",'3 - Projects'!$H107)+IF(AR80="x",'3 - Projects'!$H108)</f>
        <v>0</v>
      </c>
      <c r="AS258" s="85">
        <f>IF(AS76="x",'3 - Projects'!$H104,0)+IF(AS77="x",'3 - Projects'!$H105)+IF(AS78="x",'3 - Projects'!$H106)+IF(AS79="x",'3 - Projects'!$H107)+IF(AS80="x",'3 - Projects'!$H108)</f>
        <v>0</v>
      </c>
      <c r="AT258" s="85">
        <f>IF(AT76="x",'3 - Projects'!$H104,0)+IF(AT77="x",'3 - Projects'!$H105)+IF(AT78="x",'3 - Projects'!$H106)+IF(AT79="x",'3 - Projects'!$H107)+IF(AT80="x",'3 - Projects'!$H108)</f>
        <v>0</v>
      </c>
      <c r="AU258" s="85">
        <f>IF(AU76="x",'3 - Projects'!$H104,0)+IF(AU77="x",'3 - Projects'!$H105)+IF(AU78="x",'3 - Projects'!$H106)+IF(AU79="x",'3 - Projects'!$H107)+IF(AU80="x",'3 - Projects'!$H108)</f>
        <v>0</v>
      </c>
      <c r="AV258" s="85">
        <f>IF(AV76="x",'3 - Projects'!$H104,0)+IF(AV77="x",'3 - Projects'!$H105)+IF(AV78="x",'3 - Projects'!$H106)+IF(AV79="x",'3 - Projects'!$H107)+IF(AV80="x",'3 - Projects'!$H108)</f>
        <v>0</v>
      </c>
      <c r="AW258" s="85">
        <f>IF(AW76="x",'3 - Projects'!$H104,0)+IF(AW77="x",'3 - Projects'!$H105)+IF(AW78="x",'3 - Projects'!$H106)+IF(AW79="x",'3 - Projects'!$H107)+IF(AW80="x",'3 - Projects'!$H108)</f>
        <v>0</v>
      </c>
      <c r="AX258" s="85">
        <f>IF(AX76="x",'3 - Projects'!$H104,0)+IF(AX77="x",'3 - Projects'!$H105)+IF(AX78="x",'3 - Projects'!$H106)+IF(AX79="x",'3 - Projects'!$H107)+IF(AX80="x",'3 - Projects'!$H108)</f>
        <v>0</v>
      </c>
      <c r="AY258" s="85">
        <f>IF(AY76="x",'3 - Projects'!$H104,0)+IF(AY77="x",'3 - Projects'!$H105)+IF(AY78="x",'3 - Projects'!$H106)+IF(AY79="x",'3 - Projects'!$H107)+IF(AY80="x",'3 - Projects'!$H108)</f>
        <v>0</v>
      </c>
      <c r="AZ258" s="85">
        <f>IF(AZ76="x",'3 - Projects'!$H104,0)+IF(AZ77="x",'3 - Projects'!$H105)+IF(AZ78="x",'3 - Projects'!$H106)+IF(AZ79="x",'3 - Projects'!$H107)+IF(AZ80="x",'3 - Projects'!$H108)</f>
        <v>0</v>
      </c>
      <c r="BA258" s="85">
        <f>IF(BA76="x",'3 - Projects'!$H104,0)+IF(BA77="x",'3 - Projects'!$H105)+IF(BA78="x",'3 - Projects'!$H106)+IF(BA79="x",'3 - Projects'!$H107)+IF(BA80="x",'3 - Projects'!$H108)</f>
        <v>0</v>
      </c>
      <c r="BB258" s="85">
        <f>IF(BB76="x",'3 - Projects'!$H104,0)+IF(BB77="x",'3 - Projects'!$H105)+IF(BB78="x",'3 - Projects'!$H106)+IF(BB79="x",'3 - Projects'!$H107)+IF(BB80="x",'3 - Projects'!$H108)</f>
        <v>0</v>
      </c>
      <c r="BC258" s="85">
        <f>IF(BC76="x",'3 - Projects'!$H104,0)+IF(BC77="x",'3 - Projects'!$H105)+IF(BC78="x",'3 - Projects'!$H106)+IF(BC79="x",'3 - Projects'!$H107)+IF(BC80="x",'3 - Projects'!$H108)</f>
        <v>0</v>
      </c>
      <c r="BD258" s="85">
        <f>IF(BD76="x",'3 - Projects'!$H104,0)+IF(BD77="x",'3 - Projects'!$H105)+IF(BD78="x",'3 - Projects'!$H106)+IF(BD79="x",'3 - Projects'!$H107)+IF(BD80="x",'3 - Projects'!$H108)</f>
        <v>0</v>
      </c>
      <c r="BE258" s="85">
        <f>IF(BE76="x",'3 - Projects'!$H104,0)+IF(BE77="x",'3 - Projects'!$H105)+IF(BE78="x",'3 - Projects'!$H106)+IF(BE79="x",'3 - Projects'!$H107)+IF(BE80="x",'3 - Projects'!$H108)</f>
        <v>0</v>
      </c>
      <c r="BF258" s="85">
        <f>IF(BF76="x",'3 - Projects'!$H104,0)+IF(BF77="x",'3 - Projects'!$H105)+IF(BF78="x",'3 - Projects'!$H106)+IF(BF79="x",'3 - Projects'!$H107)+IF(BF80="x",'3 - Projects'!$H108)</f>
        <v>0</v>
      </c>
      <c r="BG258" s="85">
        <f>IF(BG76="x",'3 - Projects'!$H104,0)+IF(BG77="x",'3 - Projects'!$H105)+IF(BG78="x",'3 - Projects'!$H106)+IF(BG79="x",'3 - Projects'!$H107)+IF(BG80="x",'3 - Projects'!$H108)</f>
        <v>0</v>
      </c>
      <c r="BH258" s="86">
        <f>IF(BH76="x",'3 - Projects'!$H104,0)+IF(BH77="x",'3 - Projects'!$H105)+IF(BH78="x",'3 - Projects'!$H106)+IF(BH79="x",'3 - Projects'!$H107)+IF(BH80="x",'3 - Projects'!$H108)</f>
        <v>0</v>
      </c>
    </row>
    <row r="259" spans="1:60">
      <c r="A259" s="84"/>
      <c r="B259" s="85" t="str">
        <f>IF(Resource3_Name&lt;&gt;"",Resource3_Name&amp;"(s)","")</f>
        <v/>
      </c>
      <c r="C259" s="85"/>
      <c r="D259" s="85"/>
      <c r="E259" s="85"/>
      <c r="F259" s="85"/>
      <c r="G259" s="85"/>
      <c r="H259" s="85"/>
      <c r="I259" s="84">
        <f>IF(I76="x",'3 - Projects'!$I104,0)+IF(I77="x",'3 - Projects'!$I105)+IF(I78="x",'3 - Projects'!$I106)+IF(I79="x",'3 - Projects'!$I107)+IF(I80="x",'3 - Projects'!$I108)</f>
        <v>0</v>
      </c>
      <c r="J259" s="85">
        <f>IF(J76="x",'3 - Projects'!$I104,0)+IF(J77="x",'3 - Projects'!$I105)+IF(J78="x",'3 - Projects'!$I106)+IF(J79="x",'3 - Projects'!$I107)+IF(J80="x",'3 - Projects'!$I108)</f>
        <v>0</v>
      </c>
      <c r="K259" s="85">
        <f>IF(K76="x",'3 - Projects'!$I104,0)+IF(K77="x",'3 - Projects'!$I105)+IF(K78="x",'3 - Projects'!$I106)+IF(K79="x",'3 - Projects'!$I107)+IF(K80="x",'3 - Projects'!$I108)</f>
        <v>0</v>
      </c>
      <c r="L259" s="85">
        <f>IF(L76="x",'3 - Projects'!$I104,0)+IF(L77="x",'3 - Projects'!$I105)+IF(L78="x",'3 - Projects'!$I106)+IF(L79="x",'3 - Projects'!$I107)+IF(L80="x",'3 - Projects'!$I108)</f>
        <v>0</v>
      </c>
      <c r="M259" s="85">
        <f>IF(M76="x",'3 - Projects'!$I104,0)+IF(M77="x",'3 - Projects'!$I105)+IF(M78="x",'3 - Projects'!$I106)+IF(M79="x",'3 - Projects'!$I107)+IF(M80="x",'3 - Projects'!$I108)</f>
        <v>0</v>
      </c>
      <c r="N259" s="85">
        <f>IF(N76="x",'3 - Projects'!$I104,0)+IF(N77="x",'3 - Projects'!$I105)+IF(N78="x",'3 - Projects'!$I106)+IF(N79="x",'3 - Projects'!$I107)+IF(N80="x",'3 - Projects'!$I108)</f>
        <v>0</v>
      </c>
      <c r="O259" s="85">
        <f>IF(O76="x",'3 - Projects'!$I104,0)+IF(O77="x",'3 - Projects'!$I105)+IF(O78="x",'3 - Projects'!$I106)+IF(O79="x",'3 - Projects'!$I107)+IF(O80="x",'3 - Projects'!$I108)</f>
        <v>0</v>
      </c>
      <c r="P259" s="85">
        <f>IF(P76="x",'3 - Projects'!$I104,0)+IF(P77="x",'3 - Projects'!$I105)+IF(P78="x",'3 - Projects'!$I106)+IF(P79="x",'3 - Projects'!$I107)+IF(P80="x",'3 - Projects'!$I108)</f>
        <v>0</v>
      </c>
      <c r="Q259" s="85">
        <f>IF(Q76="x",'3 - Projects'!$I104,0)+IF(Q77="x",'3 - Projects'!$I105)+IF(Q78="x",'3 - Projects'!$I106)+IF(Q79="x",'3 - Projects'!$I107)+IF(Q80="x",'3 - Projects'!$I108)</f>
        <v>0</v>
      </c>
      <c r="R259" s="85">
        <f>IF(R76="x",'3 - Projects'!$I104,0)+IF(R77="x",'3 - Projects'!$I105)+IF(R78="x",'3 - Projects'!$I106)+IF(R79="x",'3 - Projects'!$I107)+IF(R80="x",'3 - Projects'!$I108)</f>
        <v>0</v>
      </c>
      <c r="S259" s="85">
        <f>IF(S76="x",'3 - Projects'!$I104,0)+IF(S77="x",'3 - Projects'!$I105)+IF(S78="x",'3 - Projects'!$I106)+IF(S79="x",'3 - Projects'!$I107)+IF(S80="x",'3 - Projects'!$I108)</f>
        <v>0</v>
      </c>
      <c r="T259" s="85">
        <f>IF(T76="x",'3 - Projects'!$I104,0)+IF(T77="x",'3 - Projects'!$I105)+IF(T78="x",'3 - Projects'!$I106)+IF(T79="x",'3 - Projects'!$I107)+IF(T80="x",'3 - Projects'!$I108)</f>
        <v>0</v>
      </c>
      <c r="U259" s="85">
        <f>IF(U76="x",'3 - Projects'!$I104,0)+IF(U77="x",'3 - Projects'!$I105)+IF(U78="x",'3 - Projects'!$I106)+IF(U79="x",'3 - Projects'!$I107)+IF(U80="x",'3 - Projects'!$I108)</f>
        <v>0</v>
      </c>
      <c r="V259" s="85">
        <f>IF(V76="x",'3 - Projects'!$I104,0)+IF(V77="x",'3 - Projects'!$I105)+IF(V78="x",'3 - Projects'!$I106)+IF(V79="x",'3 - Projects'!$I107)+IF(V80="x",'3 - Projects'!$I108)</f>
        <v>0</v>
      </c>
      <c r="W259" s="85">
        <f>IF(W76="x",'3 - Projects'!$I104,0)+IF(W77="x",'3 - Projects'!$I105)+IF(W78="x",'3 - Projects'!$I106)+IF(W79="x",'3 - Projects'!$I107)+IF(W80="x",'3 - Projects'!$I108)</f>
        <v>0</v>
      </c>
      <c r="X259" s="85">
        <f>IF(X76="x",'3 - Projects'!$I104,0)+IF(X77="x",'3 - Projects'!$I105)+IF(X78="x",'3 - Projects'!$I106)+IF(X79="x",'3 - Projects'!$I107)+IF(X80="x",'3 - Projects'!$I108)</f>
        <v>0</v>
      </c>
      <c r="Y259" s="85">
        <f>IF(Y76="x",'3 - Projects'!$I104,0)+IF(Y77="x",'3 - Projects'!$I105)+IF(Y78="x",'3 - Projects'!$I106)+IF(Y79="x",'3 - Projects'!$I107)+IF(Y80="x",'3 - Projects'!$I108)</f>
        <v>0</v>
      </c>
      <c r="Z259" s="85">
        <f>IF(Z76="x",'3 - Projects'!$I104,0)+IF(Z77="x",'3 - Projects'!$I105)+IF(Z78="x",'3 - Projects'!$I106)+IF(Z79="x",'3 - Projects'!$I107)+IF(Z80="x",'3 - Projects'!$I108)</f>
        <v>0</v>
      </c>
      <c r="AA259" s="85">
        <f>IF(AA76="x",'3 - Projects'!$I104,0)+IF(AA77="x",'3 - Projects'!$I105)+IF(AA78="x",'3 - Projects'!$I106)+IF(AA79="x",'3 - Projects'!$I107)+IF(AA80="x",'3 - Projects'!$I108)</f>
        <v>0</v>
      </c>
      <c r="AB259" s="85">
        <f>IF(AB76="x",'3 - Projects'!$I104,0)+IF(AB77="x",'3 - Projects'!$I105)+IF(AB78="x",'3 - Projects'!$I106)+IF(AB79="x",'3 - Projects'!$I107)+IF(AB80="x",'3 - Projects'!$I108)</f>
        <v>0</v>
      </c>
      <c r="AC259" s="85">
        <f>IF(AC76="x",'3 - Projects'!$I104,0)+IF(AC77="x",'3 - Projects'!$I105)+IF(AC78="x",'3 - Projects'!$I106)+IF(AC79="x",'3 - Projects'!$I107)+IF(AC80="x",'3 - Projects'!$I108)</f>
        <v>0</v>
      </c>
      <c r="AD259" s="85">
        <f>IF(AD76="x",'3 - Projects'!$I104,0)+IF(AD77="x",'3 - Projects'!$I105)+IF(AD78="x",'3 - Projects'!$I106)+IF(AD79="x",'3 - Projects'!$I107)+IF(AD80="x",'3 - Projects'!$I108)</f>
        <v>0</v>
      </c>
      <c r="AE259" s="85">
        <f>IF(AE76="x",'3 - Projects'!$I104,0)+IF(AE77="x",'3 - Projects'!$I105)+IF(AE78="x",'3 - Projects'!$I106)+IF(AE79="x",'3 - Projects'!$I107)+IF(AE80="x",'3 - Projects'!$I108)</f>
        <v>0</v>
      </c>
      <c r="AF259" s="85">
        <f>IF(AF76="x",'3 - Projects'!$I104,0)+IF(AF77="x",'3 - Projects'!$I105)+IF(AF78="x",'3 - Projects'!$I106)+IF(AF79="x",'3 - Projects'!$I107)+IF(AF80="x",'3 - Projects'!$I108)</f>
        <v>0</v>
      </c>
      <c r="AG259" s="85">
        <f>IF(AG76="x",'3 - Projects'!$I104,0)+IF(AG77="x",'3 - Projects'!$I105)+IF(AG78="x",'3 - Projects'!$I106)+IF(AG79="x",'3 - Projects'!$I107)+IF(AG80="x",'3 - Projects'!$I108)</f>
        <v>0</v>
      </c>
      <c r="AH259" s="85">
        <f>IF(AH76="x",'3 - Projects'!$I104,0)+IF(AH77="x",'3 - Projects'!$I105)+IF(AH78="x",'3 - Projects'!$I106)+IF(AH79="x",'3 - Projects'!$I107)+IF(AH80="x",'3 - Projects'!$I108)</f>
        <v>0</v>
      </c>
      <c r="AI259" s="85">
        <f>IF(AI76="x",'3 - Projects'!$I104,0)+IF(AI77="x",'3 - Projects'!$I105)+IF(AI78="x",'3 - Projects'!$I106)+IF(AI79="x",'3 - Projects'!$I107)+IF(AI80="x",'3 - Projects'!$I108)</f>
        <v>0</v>
      </c>
      <c r="AJ259" s="85">
        <f>IF(AJ76="x",'3 - Projects'!$I104,0)+IF(AJ77="x",'3 - Projects'!$I105)+IF(AJ78="x",'3 - Projects'!$I106)+IF(AJ79="x",'3 - Projects'!$I107)+IF(AJ80="x",'3 - Projects'!$I108)</f>
        <v>0</v>
      </c>
      <c r="AK259" s="85">
        <f>IF(AK76="x",'3 - Projects'!$I104,0)+IF(AK77="x",'3 - Projects'!$I105)+IF(AK78="x",'3 - Projects'!$I106)+IF(AK79="x",'3 - Projects'!$I107)+IF(AK80="x",'3 - Projects'!$I108)</f>
        <v>0</v>
      </c>
      <c r="AL259" s="85">
        <f>IF(AL76="x",'3 - Projects'!$I104,0)+IF(AL77="x",'3 - Projects'!$I105)+IF(AL78="x",'3 - Projects'!$I106)+IF(AL79="x",'3 - Projects'!$I107)+IF(AL80="x",'3 - Projects'!$I108)</f>
        <v>0</v>
      </c>
      <c r="AM259" s="85">
        <f>IF(AM76="x",'3 - Projects'!$I104,0)+IF(AM77="x",'3 - Projects'!$I105)+IF(AM78="x",'3 - Projects'!$I106)+IF(AM79="x",'3 - Projects'!$I107)+IF(AM80="x",'3 - Projects'!$I108)</f>
        <v>0</v>
      </c>
      <c r="AN259" s="85">
        <f>IF(AN76="x",'3 - Projects'!$I104,0)+IF(AN77="x",'3 - Projects'!$I105)+IF(AN78="x",'3 - Projects'!$I106)+IF(AN79="x",'3 - Projects'!$I107)+IF(AN80="x",'3 - Projects'!$I108)</f>
        <v>0</v>
      </c>
      <c r="AO259" s="85">
        <f>IF(AO76="x",'3 - Projects'!$I104,0)+IF(AO77="x",'3 - Projects'!$I105)+IF(AO78="x",'3 - Projects'!$I106)+IF(AO79="x",'3 - Projects'!$I107)+IF(AO80="x",'3 - Projects'!$I108)</f>
        <v>0</v>
      </c>
      <c r="AP259" s="85">
        <f>IF(AP76="x",'3 - Projects'!$I104,0)+IF(AP77="x",'3 - Projects'!$I105)+IF(AP78="x",'3 - Projects'!$I106)+IF(AP79="x",'3 - Projects'!$I107)+IF(AP80="x",'3 - Projects'!$I108)</f>
        <v>0</v>
      </c>
      <c r="AQ259" s="85">
        <f>IF(AQ76="x",'3 - Projects'!$I104,0)+IF(AQ77="x",'3 - Projects'!$I105)+IF(AQ78="x",'3 - Projects'!$I106)+IF(AQ79="x",'3 - Projects'!$I107)+IF(AQ80="x",'3 - Projects'!$I108)</f>
        <v>0</v>
      </c>
      <c r="AR259" s="85">
        <f>IF(AR76="x",'3 - Projects'!$I104,0)+IF(AR77="x",'3 - Projects'!$I105)+IF(AR78="x",'3 - Projects'!$I106)+IF(AR79="x",'3 - Projects'!$I107)+IF(AR80="x",'3 - Projects'!$I108)</f>
        <v>0</v>
      </c>
      <c r="AS259" s="85">
        <f>IF(AS76="x",'3 - Projects'!$I104,0)+IF(AS77="x",'3 - Projects'!$I105)+IF(AS78="x",'3 - Projects'!$I106)+IF(AS79="x",'3 - Projects'!$I107)+IF(AS80="x",'3 - Projects'!$I108)</f>
        <v>0</v>
      </c>
      <c r="AT259" s="85">
        <f>IF(AT76="x",'3 - Projects'!$I104,0)+IF(AT77="x",'3 - Projects'!$I105)+IF(AT78="x",'3 - Projects'!$I106)+IF(AT79="x",'3 - Projects'!$I107)+IF(AT80="x",'3 - Projects'!$I108)</f>
        <v>0</v>
      </c>
      <c r="AU259" s="85">
        <f>IF(AU76="x",'3 - Projects'!$I104,0)+IF(AU77="x",'3 - Projects'!$I105)+IF(AU78="x",'3 - Projects'!$I106)+IF(AU79="x",'3 - Projects'!$I107)+IF(AU80="x",'3 - Projects'!$I108)</f>
        <v>0</v>
      </c>
      <c r="AV259" s="85">
        <f>IF(AV76="x",'3 - Projects'!$I104,0)+IF(AV77="x",'3 - Projects'!$I105)+IF(AV78="x",'3 - Projects'!$I106)+IF(AV79="x",'3 - Projects'!$I107)+IF(AV80="x",'3 - Projects'!$I108)</f>
        <v>0</v>
      </c>
      <c r="AW259" s="85">
        <f>IF(AW76="x",'3 - Projects'!$I104,0)+IF(AW77="x",'3 - Projects'!$I105)+IF(AW78="x",'3 - Projects'!$I106)+IF(AW79="x",'3 - Projects'!$I107)+IF(AW80="x",'3 - Projects'!$I108)</f>
        <v>0</v>
      </c>
      <c r="AX259" s="85">
        <f>IF(AX76="x",'3 - Projects'!$I104,0)+IF(AX77="x",'3 - Projects'!$I105)+IF(AX78="x",'3 - Projects'!$I106)+IF(AX79="x",'3 - Projects'!$I107)+IF(AX80="x",'3 - Projects'!$I108)</f>
        <v>0</v>
      </c>
      <c r="AY259" s="85">
        <f>IF(AY76="x",'3 - Projects'!$I104,0)+IF(AY77="x",'3 - Projects'!$I105)+IF(AY78="x",'3 - Projects'!$I106)+IF(AY79="x",'3 - Projects'!$I107)+IF(AY80="x",'3 - Projects'!$I108)</f>
        <v>0</v>
      </c>
      <c r="AZ259" s="85">
        <f>IF(AZ76="x",'3 - Projects'!$I104,0)+IF(AZ77="x",'3 - Projects'!$I105)+IF(AZ78="x",'3 - Projects'!$I106)+IF(AZ79="x",'3 - Projects'!$I107)+IF(AZ80="x",'3 - Projects'!$I108)</f>
        <v>0</v>
      </c>
      <c r="BA259" s="85">
        <f>IF(BA76="x",'3 - Projects'!$I104,0)+IF(BA77="x",'3 - Projects'!$I105)+IF(BA78="x",'3 - Projects'!$I106)+IF(BA79="x",'3 - Projects'!$I107)+IF(BA80="x",'3 - Projects'!$I108)</f>
        <v>0</v>
      </c>
      <c r="BB259" s="85">
        <f>IF(BB76="x",'3 - Projects'!$I104,0)+IF(BB77="x",'3 - Projects'!$I105)+IF(BB78="x",'3 - Projects'!$I106)+IF(BB79="x",'3 - Projects'!$I107)+IF(BB80="x",'3 - Projects'!$I108)</f>
        <v>0</v>
      </c>
      <c r="BC259" s="85">
        <f>IF(BC76="x",'3 - Projects'!$I104,0)+IF(BC77="x",'3 - Projects'!$I105)+IF(BC78="x",'3 - Projects'!$I106)+IF(BC79="x",'3 - Projects'!$I107)+IF(BC80="x",'3 - Projects'!$I108)</f>
        <v>0</v>
      </c>
      <c r="BD259" s="85">
        <f>IF(BD76="x",'3 - Projects'!$I104,0)+IF(BD77="x",'3 - Projects'!$I105)+IF(BD78="x",'3 - Projects'!$I106)+IF(BD79="x",'3 - Projects'!$I107)+IF(BD80="x",'3 - Projects'!$I108)</f>
        <v>0</v>
      </c>
      <c r="BE259" s="85">
        <f>IF(BE76="x",'3 - Projects'!$I104,0)+IF(BE77="x",'3 - Projects'!$I105)+IF(BE78="x",'3 - Projects'!$I106)+IF(BE79="x",'3 - Projects'!$I107)+IF(BE80="x",'3 - Projects'!$I108)</f>
        <v>0</v>
      </c>
      <c r="BF259" s="85">
        <f>IF(BF76="x",'3 - Projects'!$I104,0)+IF(BF77="x",'3 - Projects'!$I105)+IF(BF78="x",'3 - Projects'!$I106)+IF(BF79="x",'3 - Projects'!$I107)+IF(BF80="x",'3 - Projects'!$I108)</f>
        <v>0</v>
      </c>
      <c r="BG259" s="85">
        <f>IF(BG76="x",'3 - Projects'!$I104,0)+IF(BG77="x",'3 - Projects'!$I105)+IF(BG78="x",'3 - Projects'!$I106)+IF(BG79="x",'3 - Projects'!$I107)+IF(BG80="x",'3 - Projects'!$I108)</f>
        <v>0</v>
      </c>
      <c r="BH259" s="86">
        <f>IF(BH76="x",'3 - Projects'!$I104,0)+IF(BH77="x",'3 - Projects'!$I105)+IF(BH78="x",'3 - Projects'!$I106)+IF(BH79="x",'3 - Projects'!$I107)+IF(BH80="x",'3 - Projects'!$I108)</f>
        <v>0</v>
      </c>
    </row>
    <row r="260" spans="1:60">
      <c r="A260" s="84"/>
      <c r="B260" s="85" t="str">
        <f>IF(Resource4_Name&lt;&gt;"",Resource4_Name&amp;"(s)","")</f>
        <v/>
      </c>
      <c r="C260" s="85"/>
      <c r="D260" s="85"/>
      <c r="E260" s="85"/>
      <c r="F260" s="85"/>
      <c r="G260" s="85"/>
      <c r="H260" s="85"/>
      <c r="I260" s="84">
        <f>IF(I76="x",'3 - Projects'!$J104,0)+IF(I77="x",'3 - Projects'!$J105)+IF(I78="x",'3 - Projects'!$J106)+IF(I79="x",'3 - Projects'!$J107)+IF(I80="x",'3 - Projects'!$J108)</f>
        <v>0</v>
      </c>
      <c r="J260" s="85">
        <f>IF(J76="x",'3 - Projects'!$J104,0)+IF(J77="x",'3 - Projects'!$J105)+IF(J78="x",'3 - Projects'!$J106)+IF(J79="x",'3 - Projects'!$J107)+IF(J80="x",'3 - Projects'!$J108)</f>
        <v>0</v>
      </c>
      <c r="K260" s="85">
        <f>IF(K76="x",'3 - Projects'!$J104,0)+IF(K77="x",'3 - Projects'!$J105)+IF(K78="x",'3 - Projects'!$J106)+IF(K79="x",'3 - Projects'!$J107)+IF(K80="x",'3 - Projects'!$J108)</f>
        <v>0</v>
      </c>
      <c r="L260" s="85">
        <f>IF(L76="x",'3 - Projects'!$J104,0)+IF(L77="x",'3 - Projects'!$J105)+IF(L78="x",'3 - Projects'!$J106)+IF(L79="x",'3 - Projects'!$J107)+IF(L80="x",'3 - Projects'!$J108)</f>
        <v>0</v>
      </c>
      <c r="M260" s="85">
        <f>IF(M76="x",'3 - Projects'!$J104,0)+IF(M77="x",'3 - Projects'!$J105)+IF(M78="x",'3 - Projects'!$J106)+IF(M79="x",'3 - Projects'!$J107)+IF(M80="x",'3 - Projects'!$J108)</f>
        <v>0</v>
      </c>
      <c r="N260" s="85">
        <f>IF(N76="x",'3 - Projects'!$J104,0)+IF(N77="x",'3 - Projects'!$J105)+IF(N78="x",'3 - Projects'!$J106)+IF(N79="x",'3 - Projects'!$J107)+IF(N80="x",'3 - Projects'!$J108)</f>
        <v>0</v>
      </c>
      <c r="O260" s="85">
        <f>IF(O76="x",'3 - Projects'!$J104,0)+IF(O77="x",'3 - Projects'!$J105)+IF(O78="x",'3 - Projects'!$J106)+IF(O79="x",'3 - Projects'!$J107)+IF(O80="x",'3 - Projects'!$J108)</f>
        <v>0</v>
      </c>
      <c r="P260" s="85">
        <f>IF(P76="x",'3 - Projects'!$J104,0)+IF(P77="x",'3 - Projects'!$J105)+IF(P78="x",'3 - Projects'!$J106)+IF(P79="x",'3 - Projects'!$J107)+IF(P80="x",'3 - Projects'!$J108)</f>
        <v>0</v>
      </c>
      <c r="Q260" s="85">
        <f>IF(Q76="x",'3 - Projects'!$J104,0)+IF(Q77="x",'3 - Projects'!$J105)+IF(Q78="x",'3 - Projects'!$J106)+IF(Q79="x",'3 - Projects'!$J107)+IF(Q80="x",'3 - Projects'!$J108)</f>
        <v>0</v>
      </c>
      <c r="R260" s="85">
        <f>IF(R76="x",'3 - Projects'!$J104,0)+IF(R77="x",'3 - Projects'!$J105)+IF(R78="x",'3 - Projects'!$J106)+IF(R79="x",'3 - Projects'!$J107)+IF(R80="x",'3 - Projects'!$J108)</f>
        <v>0</v>
      </c>
      <c r="S260" s="85">
        <f>IF(S76="x",'3 - Projects'!$J104,0)+IF(S77="x",'3 - Projects'!$J105)+IF(S78="x",'3 - Projects'!$J106)+IF(S79="x",'3 - Projects'!$J107)+IF(S80="x",'3 - Projects'!$J108)</f>
        <v>0</v>
      </c>
      <c r="T260" s="85">
        <f>IF(T76="x",'3 - Projects'!$J104,0)+IF(T77="x",'3 - Projects'!$J105)+IF(T78="x",'3 - Projects'!$J106)+IF(T79="x",'3 - Projects'!$J107)+IF(T80="x",'3 - Projects'!$J108)</f>
        <v>0</v>
      </c>
      <c r="U260" s="85">
        <f>IF(U76="x",'3 - Projects'!$J104,0)+IF(U77="x",'3 - Projects'!$J105)+IF(U78="x",'3 - Projects'!$J106)+IF(U79="x",'3 - Projects'!$J107)+IF(U80="x",'3 - Projects'!$J108)</f>
        <v>0</v>
      </c>
      <c r="V260" s="85">
        <f>IF(V76="x",'3 - Projects'!$J104,0)+IF(V77="x",'3 - Projects'!$J105)+IF(V78="x",'3 - Projects'!$J106)+IF(V79="x",'3 - Projects'!$J107)+IF(V80="x",'3 - Projects'!$J108)</f>
        <v>0</v>
      </c>
      <c r="W260" s="85">
        <f>IF(W76="x",'3 - Projects'!$J104,0)+IF(W77="x",'3 - Projects'!$J105)+IF(W78="x",'3 - Projects'!$J106)+IF(W79="x",'3 - Projects'!$J107)+IF(W80="x",'3 - Projects'!$J108)</f>
        <v>0</v>
      </c>
      <c r="X260" s="85">
        <f>IF(X76="x",'3 - Projects'!$J104,0)+IF(X77="x",'3 - Projects'!$J105)+IF(X78="x",'3 - Projects'!$J106)+IF(X79="x",'3 - Projects'!$J107)+IF(X80="x",'3 - Projects'!$J108)</f>
        <v>0</v>
      </c>
      <c r="Y260" s="85">
        <f>IF(Y76="x",'3 - Projects'!$J104,0)+IF(Y77="x",'3 - Projects'!$J105)+IF(Y78="x",'3 - Projects'!$J106)+IF(Y79="x",'3 - Projects'!$J107)+IF(Y80="x",'3 - Projects'!$J108)</f>
        <v>0</v>
      </c>
      <c r="Z260" s="85">
        <f>IF(Z76="x",'3 - Projects'!$J104,0)+IF(Z77="x",'3 - Projects'!$J105)+IF(Z78="x",'3 - Projects'!$J106)+IF(Z79="x",'3 - Projects'!$J107)+IF(Z80="x",'3 - Projects'!$J108)</f>
        <v>0</v>
      </c>
      <c r="AA260" s="85">
        <f>IF(AA76="x",'3 - Projects'!$J104,0)+IF(AA77="x",'3 - Projects'!$J105)+IF(AA78="x",'3 - Projects'!$J106)+IF(AA79="x",'3 - Projects'!$J107)+IF(AA80="x",'3 - Projects'!$J108)</f>
        <v>0</v>
      </c>
      <c r="AB260" s="85">
        <f>IF(AB76="x",'3 - Projects'!$J104,0)+IF(AB77="x",'3 - Projects'!$J105)+IF(AB78="x",'3 - Projects'!$J106)+IF(AB79="x",'3 - Projects'!$J107)+IF(AB80="x",'3 - Projects'!$J108)</f>
        <v>0</v>
      </c>
      <c r="AC260" s="85">
        <f>IF(AC76="x",'3 - Projects'!$J104,0)+IF(AC77="x",'3 - Projects'!$J105)+IF(AC78="x",'3 - Projects'!$J106)+IF(AC79="x",'3 - Projects'!$J107)+IF(AC80="x",'3 - Projects'!$J108)</f>
        <v>0</v>
      </c>
      <c r="AD260" s="85">
        <f>IF(AD76="x",'3 - Projects'!$J104,0)+IF(AD77="x",'3 - Projects'!$J105)+IF(AD78="x",'3 - Projects'!$J106)+IF(AD79="x",'3 - Projects'!$J107)+IF(AD80="x",'3 - Projects'!$J108)</f>
        <v>0</v>
      </c>
      <c r="AE260" s="85">
        <f>IF(AE76="x",'3 - Projects'!$J104,0)+IF(AE77="x",'3 - Projects'!$J105)+IF(AE78="x",'3 - Projects'!$J106)+IF(AE79="x",'3 - Projects'!$J107)+IF(AE80="x",'3 - Projects'!$J108)</f>
        <v>0</v>
      </c>
      <c r="AF260" s="85">
        <f>IF(AF76="x",'3 - Projects'!$J104,0)+IF(AF77="x",'3 - Projects'!$J105)+IF(AF78="x",'3 - Projects'!$J106)+IF(AF79="x",'3 - Projects'!$J107)+IF(AF80="x",'3 - Projects'!$J108)</f>
        <v>0</v>
      </c>
      <c r="AG260" s="85">
        <f>IF(AG76="x",'3 - Projects'!$J104,0)+IF(AG77="x",'3 - Projects'!$J105)+IF(AG78="x",'3 - Projects'!$J106)+IF(AG79="x",'3 - Projects'!$J107)+IF(AG80="x",'3 - Projects'!$J108)</f>
        <v>0</v>
      </c>
      <c r="AH260" s="85">
        <f>IF(AH76="x",'3 - Projects'!$J104,0)+IF(AH77="x",'3 - Projects'!$J105)+IF(AH78="x",'3 - Projects'!$J106)+IF(AH79="x",'3 - Projects'!$J107)+IF(AH80="x",'3 - Projects'!$J108)</f>
        <v>0</v>
      </c>
      <c r="AI260" s="85">
        <f>IF(AI76="x",'3 - Projects'!$J104,0)+IF(AI77="x",'3 - Projects'!$J105)+IF(AI78="x",'3 - Projects'!$J106)+IF(AI79="x",'3 - Projects'!$J107)+IF(AI80="x",'3 - Projects'!$J108)</f>
        <v>0</v>
      </c>
      <c r="AJ260" s="85">
        <f>IF(AJ76="x",'3 - Projects'!$J104,0)+IF(AJ77="x",'3 - Projects'!$J105)+IF(AJ78="x",'3 - Projects'!$J106)+IF(AJ79="x",'3 - Projects'!$J107)+IF(AJ80="x",'3 - Projects'!$J108)</f>
        <v>0</v>
      </c>
      <c r="AK260" s="85">
        <f>IF(AK76="x",'3 - Projects'!$J104,0)+IF(AK77="x",'3 - Projects'!$J105)+IF(AK78="x",'3 - Projects'!$J106)+IF(AK79="x",'3 - Projects'!$J107)+IF(AK80="x",'3 - Projects'!$J108)</f>
        <v>0</v>
      </c>
      <c r="AL260" s="85">
        <f>IF(AL76="x",'3 - Projects'!$J104,0)+IF(AL77="x",'3 - Projects'!$J105)+IF(AL78="x",'3 - Projects'!$J106)+IF(AL79="x",'3 - Projects'!$J107)+IF(AL80="x",'3 - Projects'!$J108)</f>
        <v>0</v>
      </c>
      <c r="AM260" s="85">
        <f>IF(AM76="x",'3 - Projects'!$J104,0)+IF(AM77="x",'3 - Projects'!$J105)+IF(AM78="x",'3 - Projects'!$J106)+IF(AM79="x",'3 - Projects'!$J107)+IF(AM80="x",'3 - Projects'!$J108)</f>
        <v>0</v>
      </c>
      <c r="AN260" s="85">
        <f>IF(AN76="x",'3 - Projects'!$J104,0)+IF(AN77="x",'3 - Projects'!$J105)+IF(AN78="x",'3 - Projects'!$J106)+IF(AN79="x",'3 - Projects'!$J107)+IF(AN80="x",'3 - Projects'!$J108)</f>
        <v>0</v>
      </c>
      <c r="AO260" s="85">
        <f>IF(AO76="x",'3 - Projects'!$J104,0)+IF(AO77="x",'3 - Projects'!$J105)+IF(AO78="x",'3 - Projects'!$J106)+IF(AO79="x",'3 - Projects'!$J107)+IF(AO80="x",'3 - Projects'!$J108)</f>
        <v>0</v>
      </c>
      <c r="AP260" s="85">
        <f>IF(AP76="x",'3 - Projects'!$J104,0)+IF(AP77="x",'3 - Projects'!$J105)+IF(AP78="x",'3 - Projects'!$J106)+IF(AP79="x",'3 - Projects'!$J107)+IF(AP80="x",'3 - Projects'!$J108)</f>
        <v>0</v>
      </c>
      <c r="AQ260" s="85">
        <f>IF(AQ76="x",'3 - Projects'!$J104,0)+IF(AQ77="x",'3 - Projects'!$J105)+IF(AQ78="x",'3 - Projects'!$J106)+IF(AQ79="x",'3 - Projects'!$J107)+IF(AQ80="x",'3 - Projects'!$J108)</f>
        <v>0</v>
      </c>
      <c r="AR260" s="85">
        <f>IF(AR76="x",'3 - Projects'!$J104,0)+IF(AR77="x",'3 - Projects'!$J105)+IF(AR78="x",'3 - Projects'!$J106)+IF(AR79="x",'3 - Projects'!$J107)+IF(AR80="x",'3 - Projects'!$J108)</f>
        <v>0</v>
      </c>
      <c r="AS260" s="85">
        <f>IF(AS76="x",'3 - Projects'!$J104,0)+IF(AS77="x",'3 - Projects'!$J105)+IF(AS78="x",'3 - Projects'!$J106)+IF(AS79="x",'3 - Projects'!$J107)+IF(AS80="x",'3 - Projects'!$J108)</f>
        <v>0</v>
      </c>
      <c r="AT260" s="85">
        <f>IF(AT76="x",'3 - Projects'!$J104,0)+IF(AT77="x",'3 - Projects'!$J105)+IF(AT78="x",'3 - Projects'!$J106)+IF(AT79="x",'3 - Projects'!$J107)+IF(AT80="x",'3 - Projects'!$J108)</f>
        <v>0</v>
      </c>
      <c r="AU260" s="85">
        <f>IF(AU76="x",'3 - Projects'!$J104,0)+IF(AU77="x",'3 - Projects'!$J105)+IF(AU78="x",'3 - Projects'!$J106)+IF(AU79="x",'3 - Projects'!$J107)+IF(AU80="x",'3 - Projects'!$J108)</f>
        <v>0</v>
      </c>
      <c r="AV260" s="85">
        <f>IF(AV76="x",'3 - Projects'!$J104,0)+IF(AV77="x",'3 - Projects'!$J105)+IF(AV78="x",'3 - Projects'!$J106)+IF(AV79="x",'3 - Projects'!$J107)+IF(AV80="x",'3 - Projects'!$J108)</f>
        <v>0</v>
      </c>
      <c r="AW260" s="85">
        <f>IF(AW76="x",'3 - Projects'!$J104,0)+IF(AW77="x",'3 - Projects'!$J105)+IF(AW78="x",'3 - Projects'!$J106)+IF(AW79="x",'3 - Projects'!$J107)+IF(AW80="x",'3 - Projects'!$J108)</f>
        <v>0</v>
      </c>
      <c r="AX260" s="85">
        <f>IF(AX76="x",'3 - Projects'!$J104,0)+IF(AX77="x",'3 - Projects'!$J105)+IF(AX78="x",'3 - Projects'!$J106)+IF(AX79="x",'3 - Projects'!$J107)+IF(AX80="x",'3 - Projects'!$J108)</f>
        <v>0</v>
      </c>
      <c r="AY260" s="85">
        <f>IF(AY76="x",'3 - Projects'!$J104,0)+IF(AY77="x",'3 - Projects'!$J105)+IF(AY78="x",'3 - Projects'!$J106)+IF(AY79="x",'3 - Projects'!$J107)+IF(AY80="x",'3 - Projects'!$J108)</f>
        <v>0</v>
      </c>
      <c r="AZ260" s="85">
        <f>IF(AZ76="x",'3 - Projects'!$J104,0)+IF(AZ77="x",'3 - Projects'!$J105)+IF(AZ78="x",'3 - Projects'!$J106)+IF(AZ79="x",'3 - Projects'!$J107)+IF(AZ80="x",'3 - Projects'!$J108)</f>
        <v>0</v>
      </c>
      <c r="BA260" s="85">
        <f>IF(BA76="x",'3 - Projects'!$J104,0)+IF(BA77="x",'3 - Projects'!$J105)+IF(BA78="x",'3 - Projects'!$J106)+IF(BA79="x",'3 - Projects'!$J107)+IF(BA80="x",'3 - Projects'!$J108)</f>
        <v>0</v>
      </c>
      <c r="BB260" s="85">
        <f>IF(BB76="x",'3 - Projects'!$J104,0)+IF(BB77="x",'3 - Projects'!$J105)+IF(BB78="x",'3 - Projects'!$J106)+IF(BB79="x",'3 - Projects'!$J107)+IF(BB80="x",'3 - Projects'!$J108)</f>
        <v>0</v>
      </c>
      <c r="BC260" s="85">
        <f>IF(BC76="x",'3 - Projects'!$J104,0)+IF(BC77="x",'3 - Projects'!$J105)+IF(BC78="x",'3 - Projects'!$J106)+IF(BC79="x",'3 - Projects'!$J107)+IF(BC80="x",'3 - Projects'!$J108)</f>
        <v>0</v>
      </c>
      <c r="BD260" s="85">
        <f>IF(BD76="x",'3 - Projects'!$J104,0)+IF(BD77="x",'3 - Projects'!$J105)+IF(BD78="x",'3 - Projects'!$J106)+IF(BD79="x",'3 - Projects'!$J107)+IF(BD80="x",'3 - Projects'!$J108)</f>
        <v>0</v>
      </c>
      <c r="BE260" s="85">
        <f>IF(BE76="x",'3 - Projects'!$J104,0)+IF(BE77="x",'3 - Projects'!$J105)+IF(BE78="x",'3 - Projects'!$J106)+IF(BE79="x",'3 - Projects'!$J107)+IF(BE80="x",'3 - Projects'!$J108)</f>
        <v>0</v>
      </c>
      <c r="BF260" s="85">
        <f>IF(BF76="x",'3 - Projects'!$J104,0)+IF(BF77="x",'3 - Projects'!$J105)+IF(BF78="x",'3 - Projects'!$J106)+IF(BF79="x",'3 - Projects'!$J107)+IF(BF80="x",'3 - Projects'!$J108)</f>
        <v>0</v>
      </c>
      <c r="BG260" s="85">
        <f>IF(BG76="x",'3 - Projects'!$J104,0)+IF(BG77="x",'3 - Projects'!$J105)+IF(BG78="x",'3 - Projects'!$J106)+IF(BG79="x",'3 - Projects'!$J107)+IF(BG80="x",'3 - Projects'!$J108)</f>
        <v>0</v>
      </c>
      <c r="BH260" s="86">
        <f>IF(BH76="x",'3 - Projects'!$J104,0)+IF(BH77="x",'3 - Projects'!$J105)+IF(BH78="x",'3 - Projects'!$J106)+IF(BH79="x",'3 - Projects'!$J107)+IF(BH80="x",'3 - Projects'!$J108)</f>
        <v>0</v>
      </c>
    </row>
    <row r="261" spans="1:60">
      <c r="A261" s="84"/>
      <c r="B261" s="85" t="str">
        <f>IF(Resource5_Name&lt;&gt;"",Resource5_Name&amp;"(s)","")</f>
        <v/>
      </c>
      <c r="C261" s="85"/>
      <c r="D261" s="85"/>
      <c r="E261" s="85"/>
      <c r="F261" s="85"/>
      <c r="G261" s="85"/>
      <c r="H261" s="85"/>
      <c r="I261" s="84">
        <f>IF(I76="x",'3 - Projects'!$K104,0)+IF(I77="x",'3 - Projects'!$K105)+IF(I78="x",'3 - Projects'!$K106)+IF(I79="x",'3 - Projects'!$K107)+IF(I80="x",'3 - Projects'!$K108)</f>
        <v>0</v>
      </c>
      <c r="J261" s="85">
        <f>IF(J76="x",'3 - Projects'!$K104,0)+IF(J77="x",'3 - Projects'!$K105)+IF(J78="x",'3 - Projects'!$K106)+IF(J79="x",'3 - Projects'!$K107)+IF(J80="x",'3 - Projects'!$K108)</f>
        <v>0</v>
      </c>
      <c r="K261" s="85">
        <f>IF(K76="x",'3 - Projects'!$K104,0)+IF(K77="x",'3 - Projects'!$K105)+IF(K78="x",'3 - Projects'!$K106)+IF(K79="x",'3 - Projects'!$K107)+IF(K80="x",'3 - Projects'!$K108)</f>
        <v>0</v>
      </c>
      <c r="L261" s="85">
        <f>IF(L76="x",'3 - Projects'!$K104,0)+IF(L77="x",'3 - Projects'!$K105)+IF(L78="x",'3 - Projects'!$K106)+IF(L79="x",'3 - Projects'!$K107)+IF(L80="x",'3 - Projects'!$K108)</f>
        <v>0</v>
      </c>
      <c r="M261" s="85">
        <f>IF(M76="x",'3 - Projects'!$K104,0)+IF(M77="x",'3 - Projects'!$K105)+IF(M78="x",'3 - Projects'!$K106)+IF(M79="x",'3 - Projects'!$K107)+IF(M80="x",'3 - Projects'!$K108)</f>
        <v>0</v>
      </c>
      <c r="N261" s="85">
        <f>IF(N76="x",'3 - Projects'!$K104,0)+IF(N77="x",'3 - Projects'!$K105)+IF(N78="x",'3 - Projects'!$K106)+IF(N79="x",'3 - Projects'!$K107)+IF(N80="x",'3 - Projects'!$K108)</f>
        <v>0</v>
      </c>
      <c r="O261" s="85">
        <f>IF(O76="x",'3 - Projects'!$K104,0)+IF(O77="x",'3 - Projects'!$K105)+IF(O78="x",'3 - Projects'!$K106)+IF(O79="x",'3 - Projects'!$K107)+IF(O80="x",'3 - Projects'!$K108)</f>
        <v>0</v>
      </c>
      <c r="P261" s="85">
        <f>IF(P76="x",'3 - Projects'!$K104,0)+IF(P77="x",'3 - Projects'!$K105)+IF(P78="x",'3 - Projects'!$K106)+IF(P79="x",'3 - Projects'!$K107)+IF(P80="x",'3 - Projects'!$K108)</f>
        <v>0</v>
      </c>
      <c r="Q261" s="85">
        <f>IF(Q76="x",'3 - Projects'!$K104,0)+IF(Q77="x",'3 - Projects'!$K105)+IF(Q78="x",'3 - Projects'!$K106)+IF(Q79="x",'3 - Projects'!$K107)+IF(Q80="x",'3 - Projects'!$K108)</f>
        <v>0</v>
      </c>
      <c r="R261" s="85">
        <f>IF(R76="x",'3 - Projects'!$K104,0)+IF(R77="x",'3 - Projects'!$K105)+IF(R78="x",'3 - Projects'!$K106)+IF(R79="x",'3 - Projects'!$K107)+IF(R80="x",'3 - Projects'!$K108)</f>
        <v>0</v>
      </c>
      <c r="S261" s="85">
        <f>IF(S76="x",'3 - Projects'!$K104,0)+IF(S77="x",'3 - Projects'!$K105)+IF(S78="x",'3 - Projects'!$K106)+IF(S79="x",'3 - Projects'!$K107)+IF(S80="x",'3 - Projects'!$K108)</f>
        <v>0</v>
      </c>
      <c r="T261" s="85">
        <f>IF(T76="x",'3 - Projects'!$K104,0)+IF(T77="x",'3 - Projects'!$K105)+IF(T78="x",'3 - Projects'!$K106)+IF(T79="x",'3 - Projects'!$K107)+IF(T80="x",'3 - Projects'!$K108)</f>
        <v>0</v>
      </c>
      <c r="U261" s="85">
        <f>IF(U76="x",'3 - Projects'!$K104,0)+IF(U77="x",'3 - Projects'!$K105)+IF(U78="x",'3 - Projects'!$K106)+IF(U79="x",'3 - Projects'!$K107)+IF(U80="x",'3 - Projects'!$K108)</f>
        <v>0</v>
      </c>
      <c r="V261" s="85">
        <f>IF(V76="x",'3 - Projects'!$K104,0)+IF(V77="x",'3 - Projects'!$K105)+IF(V78="x",'3 - Projects'!$K106)+IF(V79="x",'3 - Projects'!$K107)+IF(V80="x",'3 - Projects'!$K108)</f>
        <v>0</v>
      </c>
      <c r="W261" s="85">
        <f>IF(W76="x",'3 - Projects'!$K104,0)+IF(W77="x",'3 - Projects'!$K105)+IF(W78="x",'3 - Projects'!$K106)+IF(W79="x",'3 - Projects'!$K107)+IF(W80="x",'3 - Projects'!$K108)</f>
        <v>0</v>
      </c>
      <c r="X261" s="85">
        <f>IF(X76="x",'3 - Projects'!$K104,0)+IF(X77="x",'3 - Projects'!$K105)+IF(X78="x",'3 - Projects'!$K106)+IF(X79="x",'3 - Projects'!$K107)+IF(X80="x",'3 - Projects'!$K108)</f>
        <v>0</v>
      </c>
      <c r="Y261" s="85">
        <f>IF(Y76="x",'3 - Projects'!$K104,0)+IF(Y77="x",'3 - Projects'!$K105)+IF(Y78="x",'3 - Projects'!$K106)+IF(Y79="x",'3 - Projects'!$K107)+IF(Y80="x",'3 - Projects'!$K108)</f>
        <v>0</v>
      </c>
      <c r="Z261" s="85">
        <f>IF(Z76="x",'3 - Projects'!$K104,0)+IF(Z77="x",'3 - Projects'!$K105)+IF(Z78="x",'3 - Projects'!$K106)+IF(Z79="x",'3 - Projects'!$K107)+IF(Z80="x",'3 - Projects'!$K108)</f>
        <v>0</v>
      </c>
      <c r="AA261" s="85">
        <f>IF(AA76="x",'3 - Projects'!$K104,0)+IF(AA77="x",'3 - Projects'!$K105)+IF(AA78="x",'3 - Projects'!$K106)+IF(AA79="x",'3 - Projects'!$K107)+IF(AA80="x",'3 - Projects'!$K108)</f>
        <v>0</v>
      </c>
      <c r="AB261" s="85">
        <f>IF(AB76="x",'3 - Projects'!$K104,0)+IF(AB77="x",'3 - Projects'!$K105)+IF(AB78="x",'3 - Projects'!$K106)+IF(AB79="x",'3 - Projects'!$K107)+IF(AB80="x",'3 - Projects'!$K108)</f>
        <v>0</v>
      </c>
      <c r="AC261" s="85">
        <f>IF(AC76="x",'3 - Projects'!$K104,0)+IF(AC77="x",'3 - Projects'!$K105)+IF(AC78="x",'3 - Projects'!$K106)+IF(AC79="x",'3 - Projects'!$K107)+IF(AC80="x",'3 - Projects'!$K108)</f>
        <v>0</v>
      </c>
      <c r="AD261" s="85">
        <f>IF(AD76="x",'3 - Projects'!$K104,0)+IF(AD77="x",'3 - Projects'!$K105)+IF(AD78="x",'3 - Projects'!$K106)+IF(AD79="x",'3 - Projects'!$K107)+IF(AD80="x",'3 - Projects'!$K108)</f>
        <v>0</v>
      </c>
      <c r="AE261" s="85">
        <f>IF(AE76="x",'3 - Projects'!$K104,0)+IF(AE77="x",'3 - Projects'!$K105)+IF(AE78="x",'3 - Projects'!$K106)+IF(AE79="x",'3 - Projects'!$K107)+IF(AE80="x",'3 - Projects'!$K108)</f>
        <v>0</v>
      </c>
      <c r="AF261" s="85">
        <f>IF(AF76="x",'3 - Projects'!$K104,0)+IF(AF77="x",'3 - Projects'!$K105)+IF(AF78="x",'3 - Projects'!$K106)+IF(AF79="x",'3 - Projects'!$K107)+IF(AF80="x",'3 - Projects'!$K108)</f>
        <v>0</v>
      </c>
      <c r="AG261" s="85">
        <f>IF(AG76="x",'3 - Projects'!$K104,0)+IF(AG77="x",'3 - Projects'!$K105)+IF(AG78="x",'3 - Projects'!$K106)+IF(AG79="x",'3 - Projects'!$K107)+IF(AG80="x",'3 - Projects'!$K108)</f>
        <v>0</v>
      </c>
      <c r="AH261" s="85">
        <f>IF(AH76="x",'3 - Projects'!$K104,0)+IF(AH77="x",'3 - Projects'!$K105)+IF(AH78="x",'3 - Projects'!$K106)+IF(AH79="x",'3 - Projects'!$K107)+IF(AH80="x",'3 - Projects'!$K108)</f>
        <v>0</v>
      </c>
      <c r="AI261" s="85">
        <f>IF(AI76="x",'3 - Projects'!$K104,0)+IF(AI77="x",'3 - Projects'!$K105)+IF(AI78="x",'3 - Projects'!$K106)+IF(AI79="x",'3 - Projects'!$K107)+IF(AI80="x",'3 - Projects'!$K108)</f>
        <v>0</v>
      </c>
      <c r="AJ261" s="85">
        <f>IF(AJ76="x",'3 - Projects'!$K104,0)+IF(AJ77="x",'3 - Projects'!$K105)+IF(AJ78="x",'3 - Projects'!$K106)+IF(AJ79="x",'3 - Projects'!$K107)+IF(AJ80="x",'3 - Projects'!$K108)</f>
        <v>0</v>
      </c>
      <c r="AK261" s="85">
        <f>IF(AK76="x",'3 - Projects'!$K104,0)+IF(AK77="x",'3 - Projects'!$K105)+IF(AK78="x",'3 - Projects'!$K106)+IF(AK79="x",'3 - Projects'!$K107)+IF(AK80="x",'3 - Projects'!$K108)</f>
        <v>0</v>
      </c>
      <c r="AL261" s="85">
        <f>IF(AL76="x",'3 - Projects'!$K104,0)+IF(AL77="x",'3 - Projects'!$K105)+IF(AL78="x",'3 - Projects'!$K106)+IF(AL79="x",'3 - Projects'!$K107)+IF(AL80="x",'3 - Projects'!$K108)</f>
        <v>0</v>
      </c>
      <c r="AM261" s="85">
        <f>IF(AM76="x",'3 - Projects'!$K104,0)+IF(AM77="x",'3 - Projects'!$K105)+IF(AM78="x",'3 - Projects'!$K106)+IF(AM79="x",'3 - Projects'!$K107)+IF(AM80="x",'3 - Projects'!$K108)</f>
        <v>0</v>
      </c>
      <c r="AN261" s="85">
        <f>IF(AN76="x",'3 - Projects'!$K104,0)+IF(AN77="x",'3 - Projects'!$K105)+IF(AN78="x",'3 - Projects'!$K106)+IF(AN79="x",'3 - Projects'!$K107)+IF(AN80="x",'3 - Projects'!$K108)</f>
        <v>0</v>
      </c>
      <c r="AO261" s="85">
        <f>IF(AO76="x",'3 - Projects'!$K104,0)+IF(AO77="x",'3 - Projects'!$K105)+IF(AO78="x",'3 - Projects'!$K106)+IF(AO79="x",'3 - Projects'!$K107)+IF(AO80="x",'3 - Projects'!$K108)</f>
        <v>0</v>
      </c>
      <c r="AP261" s="85">
        <f>IF(AP76="x",'3 - Projects'!$K104,0)+IF(AP77="x",'3 - Projects'!$K105)+IF(AP78="x",'3 - Projects'!$K106)+IF(AP79="x",'3 - Projects'!$K107)+IF(AP80="x",'3 - Projects'!$K108)</f>
        <v>0</v>
      </c>
      <c r="AQ261" s="85">
        <f>IF(AQ76="x",'3 - Projects'!$K104,0)+IF(AQ77="x",'3 - Projects'!$K105)+IF(AQ78="x",'3 - Projects'!$K106)+IF(AQ79="x",'3 - Projects'!$K107)+IF(AQ80="x",'3 - Projects'!$K108)</f>
        <v>0</v>
      </c>
      <c r="AR261" s="85">
        <f>IF(AR76="x",'3 - Projects'!$K104,0)+IF(AR77="x",'3 - Projects'!$K105)+IF(AR78="x",'3 - Projects'!$K106)+IF(AR79="x",'3 - Projects'!$K107)+IF(AR80="x",'3 - Projects'!$K108)</f>
        <v>0</v>
      </c>
      <c r="AS261" s="85">
        <f>IF(AS76="x",'3 - Projects'!$K104,0)+IF(AS77="x",'3 - Projects'!$K105)+IF(AS78="x",'3 - Projects'!$K106)+IF(AS79="x",'3 - Projects'!$K107)+IF(AS80="x",'3 - Projects'!$K108)</f>
        <v>0</v>
      </c>
      <c r="AT261" s="85">
        <f>IF(AT76="x",'3 - Projects'!$K104,0)+IF(AT77="x",'3 - Projects'!$K105)+IF(AT78="x",'3 - Projects'!$K106)+IF(AT79="x",'3 - Projects'!$K107)+IF(AT80="x",'3 - Projects'!$K108)</f>
        <v>0</v>
      </c>
      <c r="AU261" s="85">
        <f>IF(AU76="x",'3 - Projects'!$K104,0)+IF(AU77="x",'3 - Projects'!$K105)+IF(AU78="x",'3 - Projects'!$K106)+IF(AU79="x",'3 - Projects'!$K107)+IF(AU80="x",'3 - Projects'!$K108)</f>
        <v>0</v>
      </c>
      <c r="AV261" s="85">
        <f>IF(AV76="x",'3 - Projects'!$K104,0)+IF(AV77="x",'3 - Projects'!$K105)+IF(AV78="x",'3 - Projects'!$K106)+IF(AV79="x",'3 - Projects'!$K107)+IF(AV80="x",'3 - Projects'!$K108)</f>
        <v>0</v>
      </c>
      <c r="AW261" s="85">
        <f>IF(AW76="x",'3 - Projects'!$K104,0)+IF(AW77="x",'3 - Projects'!$K105)+IF(AW78="x",'3 - Projects'!$K106)+IF(AW79="x",'3 - Projects'!$K107)+IF(AW80="x",'3 - Projects'!$K108)</f>
        <v>0</v>
      </c>
      <c r="AX261" s="85">
        <f>IF(AX76="x",'3 - Projects'!$K104,0)+IF(AX77="x",'3 - Projects'!$K105)+IF(AX78="x",'3 - Projects'!$K106)+IF(AX79="x",'3 - Projects'!$K107)+IF(AX80="x",'3 - Projects'!$K108)</f>
        <v>0</v>
      </c>
      <c r="AY261" s="85">
        <f>IF(AY76="x",'3 - Projects'!$K104,0)+IF(AY77="x",'3 - Projects'!$K105)+IF(AY78="x",'3 - Projects'!$K106)+IF(AY79="x",'3 - Projects'!$K107)+IF(AY80="x",'3 - Projects'!$K108)</f>
        <v>0</v>
      </c>
      <c r="AZ261" s="85">
        <f>IF(AZ76="x",'3 - Projects'!$K104,0)+IF(AZ77="x",'3 - Projects'!$K105)+IF(AZ78="x",'3 - Projects'!$K106)+IF(AZ79="x",'3 - Projects'!$K107)+IF(AZ80="x",'3 - Projects'!$K108)</f>
        <v>0</v>
      </c>
      <c r="BA261" s="85">
        <f>IF(BA76="x",'3 - Projects'!$K104,0)+IF(BA77="x",'3 - Projects'!$K105)+IF(BA78="x",'3 - Projects'!$K106)+IF(BA79="x",'3 - Projects'!$K107)+IF(BA80="x",'3 - Projects'!$K108)</f>
        <v>0</v>
      </c>
      <c r="BB261" s="85">
        <f>IF(BB76="x",'3 - Projects'!$K104,0)+IF(BB77="x",'3 - Projects'!$K105)+IF(BB78="x",'3 - Projects'!$K106)+IF(BB79="x",'3 - Projects'!$K107)+IF(BB80="x",'3 - Projects'!$K108)</f>
        <v>0</v>
      </c>
      <c r="BC261" s="85">
        <f>IF(BC76="x",'3 - Projects'!$K104,0)+IF(BC77="x",'3 - Projects'!$K105)+IF(BC78="x",'3 - Projects'!$K106)+IF(BC79="x",'3 - Projects'!$K107)+IF(BC80="x",'3 - Projects'!$K108)</f>
        <v>0</v>
      </c>
      <c r="BD261" s="85">
        <f>IF(BD76="x",'3 - Projects'!$K104,0)+IF(BD77="x",'3 - Projects'!$K105)+IF(BD78="x",'3 - Projects'!$K106)+IF(BD79="x",'3 - Projects'!$K107)+IF(BD80="x",'3 - Projects'!$K108)</f>
        <v>0</v>
      </c>
      <c r="BE261" s="85">
        <f>IF(BE76="x",'3 - Projects'!$K104,0)+IF(BE77="x",'3 - Projects'!$K105)+IF(BE78="x",'3 - Projects'!$K106)+IF(BE79="x",'3 - Projects'!$K107)+IF(BE80="x",'3 - Projects'!$K108)</f>
        <v>0</v>
      </c>
      <c r="BF261" s="85">
        <f>IF(BF76="x",'3 - Projects'!$K104,0)+IF(BF77="x",'3 - Projects'!$K105)+IF(BF78="x",'3 - Projects'!$K106)+IF(BF79="x",'3 - Projects'!$K107)+IF(BF80="x",'3 - Projects'!$K108)</f>
        <v>0</v>
      </c>
      <c r="BG261" s="85">
        <f>IF(BG76="x",'3 - Projects'!$K104,0)+IF(BG77="x",'3 - Projects'!$K105)+IF(BG78="x",'3 - Projects'!$K106)+IF(BG79="x",'3 - Projects'!$K107)+IF(BG80="x",'3 - Projects'!$K108)</f>
        <v>0</v>
      </c>
      <c r="BH261" s="86">
        <f>IF(BH76="x",'3 - Projects'!$K104,0)+IF(BH77="x",'3 - Projects'!$K105)+IF(BH78="x",'3 - Projects'!$K106)+IF(BH79="x",'3 - Projects'!$K107)+IF(BH80="x",'3 - Projects'!$K108)</f>
        <v>0</v>
      </c>
    </row>
    <row r="262" spans="1:60">
      <c r="A262" s="84"/>
      <c r="B262" s="85" t="str">
        <f>IF(Resource6_Name&lt;&gt;"",Resource6_Name&amp;"(s)","")</f>
        <v/>
      </c>
      <c r="C262" s="85"/>
      <c r="D262" s="85"/>
      <c r="E262" s="85"/>
      <c r="F262" s="85"/>
      <c r="G262" s="85"/>
      <c r="H262" s="85"/>
      <c r="I262" s="84">
        <f>IF(I76="x",'3 - Projects'!$L104,0)+IF(I77="x",'3 - Projects'!$L105)+IF(I78="x",'3 - Projects'!$L106)+IF(I79="x",'3 - Projects'!$L107)+IF(I80="x",'3 - Projects'!$L108)</f>
        <v>0</v>
      </c>
      <c r="J262" s="85">
        <f>IF(J76="x",'3 - Projects'!$L104,0)+IF(J77="x",'3 - Projects'!$L105)+IF(J78="x",'3 - Projects'!$L106)+IF(J79="x",'3 - Projects'!$L107)+IF(J80="x",'3 - Projects'!$L108)</f>
        <v>0</v>
      </c>
      <c r="K262" s="85">
        <f>IF(K76="x",'3 - Projects'!$L104,0)+IF(K77="x",'3 - Projects'!$L105)+IF(K78="x",'3 - Projects'!$L106)+IF(K79="x",'3 - Projects'!$L107)+IF(K80="x",'3 - Projects'!$L108)</f>
        <v>0</v>
      </c>
      <c r="L262" s="85">
        <f>IF(L76="x",'3 - Projects'!$L104,0)+IF(L77="x",'3 - Projects'!$L105)+IF(L78="x",'3 - Projects'!$L106)+IF(L79="x",'3 - Projects'!$L107)+IF(L80="x",'3 - Projects'!$L108)</f>
        <v>0</v>
      </c>
      <c r="M262" s="85">
        <f>IF(M76="x",'3 - Projects'!$L104,0)+IF(M77="x",'3 - Projects'!$L105)+IF(M78="x",'3 - Projects'!$L106)+IF(M79="x",'3 - Projects'!$L107)+IF(M80="x",'3 - Projects'!$L108)</f>
        <v>0</v>
      </c>
      <c r="N262" s="85">
        <f>IF(N76="x",'3 - Projects'!$L104,0)+IF(N77="x",'3 - Projects'!$L105)+IF(N78="x",'3 - Projects'!$L106)+IF(N79="x",'3 - Projects'!$L107)+IF(N80="x",'3 - Projects'!$L108)</f>
        <v>0</v>
      </c>
      <c r="O262" s="85">
        <f>IF(O76="x",'3 - Projects'!$L104,0)+IF(O77="x",'3 - Projects'!$L105)+IF(O78="x",'3 - Projects'!$L106)+IF(O79="x",'3 - Projects'!$L107)+IF(O80="x",'3 - Projects'!$L108)</f>
        <v>0</v>
      </c>
      <c r="P262" s="85">
        <f>IF(P76="x",'3 - Projects'!$L104,0)+IF(P77="x",'3 - Projects'!$L105)+IF(P78="x",'3 - Projects'!$L106)+IF(P79="x",'3 - Projects'!$L107)+IF(P80="x",'3 - Projects'!$L108)</f>
        <v>0</v>
      </c>
      <c r="Q262" s="85">
        <f>IF(Q76="x",'3 - Projects'!$L104,0)+IF(Q77="x",'3 - Projects'!$L105)+IF(Q78="x",'3 - Projects'!$L106)+IF(Q79="x",'3 - Projects'!$L107)+IF(Q80="x",'3 - Projects'!$L108)</f>
        <v>0</v>
      </c>
      <c r="R262" s="85">
        <f>IF(R76="x",'3 - Projects'!$L104,0)+IF(R77="x",'3 - Projects'!$L105)+IF(R78="x",'3 - Projects'!$L106)+IF(R79="x",'3 - Projects'!$L107)+IF(R80="x",'3 - Projects'!$L108)</f>
        <v>0</v>
      </c>
      <c r="S262" s="85">
        <f>IF(S76="x",'3 - Projects'!$L104,0)+IF(S77="x",'3 - Projects'!$L105)+IF(S78="x",'3 - Projects'!$L106)+IF(S79="x",'3 - Projects'!$L107)+IF(S80="x",'3 - Projects'!$L108)</f>
        <v>0</v>
      </c>
      <c r="T262" s="85">
        <f>IF(T76="x",'3 - Projects'!$L104,0)+IF(T77="x",'3 - Projects'!$L105)+IF(T78="x",'3 - Projects'!$L106)+IF(T79="x",'3 - Projects'!$L107)+IF(T80="x",'3 - Projects'!$L108)</f>
        <v>0</v>
      </c>
      <c r="U262" s="85">
        <f>IF(U76="x",'3 - Projects'!$L104,0)+IF(U77="x",'3 - Projects'!$L105)+IF(U78="x",'3 - Projects'!$L106)+IF(U79="x",'3 - Projects'!$L107)+IF(U80="x",'3 - Projects'!$L108)</f>
        <v>0</v>
      </c>
      <c r="V262" s="85">
        <f>IF(V76="x",'3 - Projects'!$L104,0)+IF(V77="x",'3 - Projects'!$L105)+IF(V78="x",'3 - Projects'!$L106)+IF(V79="x",'3 - Projects'!$L107)+IF(V80="x",'3 - Projects'!$L108)</f>
        <v>0</v>
      </c>
      <c r="W262" s="85">
        <f>IF(W76="x",'3 - Projects'!$L104,0)+IF(W77="x",'3 - Projects'!$L105)+IF(W78="x",'3 - Projects'!$L106)+IF(W79="x",'3 - Projects'!$L107)+IF(W80="x",'3 - Projects'!$L108)</f>
        <v>0</v>
      </c>
      <c r="X262" s="85">
        <f>IF(X76="x",'3 - Projects'!$L104,0)+IF(X77="x",'3 - Projects'!$L105)+IF(X78="x",'3 - Projects'!$L106)+IF(X79="x",'3 - Projects'!$L107)+IF(X80="x",'3 - Projects'!$L108)</f>
        <v>0</v>
      </c>
      <c r="Y262" s="85">
        <f>IF(Y76="x",'3 - Projects'!$L104,0)+IF(Y77="x",'3 - Projects'!$L105)+IF(Y78="x",'3 - Projects'!$L106)+IF(Y79="x",'3 - Projects'!$L107)+IF(Y80="x",'3 - Projects'!$L108)</f>
        <v>0</v>
      </c>
      <c r="Z262" s="85">
        <f>IF(Z76="x",'3 - Projects'!$L104,0)+IF(Z77="x",'3 - Projects'!$L105)+IF(Z78="x",'3 - Projects'!$L106)+IF(Z79="x",'3 - Projects'!$L107)+IF(Z80="x",'3 - Projects'!$L108)</f>
        <v>0</v>
      </c>
      <c r="AA262" s="85">
        <f>IF(AA76="x",'3 - Projects'!$L104,0)+IF(AA77="x",'3 - Projects'!$L105)+IF(AA78="x",'3 - Projects'!$L106)+IF(AA79="x",'3 - Projects'!$L107)+IF(AA80="x",'3 - Projects'!$L108)</f>
        <v>0</v>
      </c>
      <c r="AB262" s="85">
        <f>IF(AB76="x",'3 - Projects'!$L104,0)+IF(AB77="x",'3 - Projects'!$L105)+IF(AB78="x",'3 - Projects'!$L106)+IF(AB79="x",'3 - Projects'!$L107)+IF(AB80="x",'3 - Projects'!$L108)</f>
        <v>0</v>
      </c>
      <c r="AC262" s="85">
        <f>IF(AC76="x",'3 - Projects'!$L104,0)+IF(AC77="x",'3 - Projects'!$L105)+IF(AC78="x",'3 - Projects'!$L106)+IF(AC79="x",'3 - Projects'!$L107)+IF(AC80="x",'3 - Projects'!$L108)</f>
        <v>0</v>
      </c>
      <c r="AD262" s="85">
        <f>IF(AD76="x",'3 - Projects'!$L104,0)+IF(AD77="x",'3 - Projects'!$L105)+IF(AD78="x",'3 - Projects'!$L106)+IF(AD79="x",'3 - Projects'!$L107)+IF(AD80="x",'3 - Projects'!$L108)</f>
        <v>0</v>
      </c>
      <c r="AE262" s="85">
        <f>IF(AE76="x",'3 - Projects'!$L104,0)+IF(AE77="x",'3 - Projects'!$L105)+IF(AE78="x",'3 - Projects'!$L106)+IF(AE79="x",'3 - Projects'!$L107)+IF(AE80="x",'3 - Projects'!$L108)</f>
        <v>0</v>
      </c>
      <c r="AF262" s="85">
        <f>IF(AF76="x",'3 - Projects'!$L104,0)+IF(AF77="x",'3 - Projects'!$L105)+IF(AF78="x",'3 - Projects'!$L106)+IF(AF79="x",'3 - Projects'!$L107)+IF(AF80="x",'3 - Projects'!$L108)</f>
        <v>0</v>
      </c>
      <c r="AG262" s="85">
        <f>IF(AG76="x",'3 - Projects'!$L104,0)+IF(AG77="x",'3 - Projects'!$L105)+IF(AG78="x",'3 - Projects'!$L106)+IF(AG79="x",'3 - Projects'!$L107)+IF(AG80="x",'3 - Projects'!$L108)</f>
        <v>0</v>
      </c>
      <c r="AH262" s="85">
        <f>IF(AH76="x",'3 - Projects'!$L104,0)+IF(AH77="x",'3 - Projects'!$L105)+IF(AH78="x",'3 - Projects'!$L106)+IF(AH79="x",'3 - Projects'!$L107)+IF(AH80="x",'3 - Projects'!$L108)</f>
        <v>0</v>
      </c>
      <c r="AI262" s="85">
        <f>IF(AI76="x",'3 - Projects'!$L104,0)+IF(AI77="x",'3 - Projects'!$L105)+IF(AI78="x",'3 - Projects'!$L106)+IF(AI79="x",'3 - Projects'!$L107)+IF(AI80="x",'3 - Projects'!$L108)</f>
        <v>0</v>
      </c>
      <c r="AJ262" s="85">
        <f>IF(AJ76="x",'3 - Projects'!$L104,0)+IF(AJ77="x",'3 - Projects'!$L105)+IF(AJ78="x",'3 - Projects'!$L106)+IF(AJ79="x",'3 - Projects'!$L107)+IF(AJ80="x",'3 - Projects'!$L108)</f>
        <v>0</v>
      </c>
      <c r="AK262" s="85">
        <f>IF(AK76="x",'3 - Projects'!$L104,0)+IF(AK77="x",'3 - Projects'!$L105)+IF(AK78="x",'3 - Projects'!$L106)+IF(AK79="x",'3 - Projects'!$L107)+IF(AK80="x",'3 - Projects'!$L108)</f>
        <v>0</v>
      </c>
      <c r="AL262" s="85">
        <f>IF(AL76="x",'3 - Projects'!$L104,0)+IF(AL77="x",'3 - Projects'!$L105)+IF(AL78="x",'3 - Projects'!$L106)+IF(AL79="x",'3 - Projects'!$L107)+IF(AL80="x",'3 - Projects'!$L108)</f>
        <v>0</v>
      </c>
      <c r="AM262" s="85">
        <f>IF(AM76="x",'3 - Projects'!$L104,0)+IF(AM77="x",'3 - Projects'!$L105)+IF(AM78="x",'3 - Projects'!$L106)+IF(AM79="x",'3 - Projects'!$L107)+IF(AM80="x",'3 - Projects'!$L108)</f>
        <v>0</v>
      </c>
      <c r="AN262" s="85">
        <f>IF(AN76="x",'3 - Projects'!$L104,0)+IF(AN77="x",'3 - Projects'!$L105)+IF(AN78="x",'3 - Projects'!$L106)+IF(AN79="x",'3 - Projects'!$L107)+IF(AN80="x",'3 - Projects'!$L108)</f>
        <v>0</v>
      </c>
      <c r="AO262" s="85">
        <f>IF(AO76="x",'3 - Projects'!$L104,0)+IF(AO77="x",'3 - Projects'!$L105)+IF(AO78="x",'3 - Projects'!$L106)+IF(AO79="x",'3 - Projects'!$L107)+IF(AO80="x",'3 - Projects'!$L108)</f>
        <v>0</v>
      </c>
      <c r="AP262" s="85">
        <f>IF(AP76="x",'3 - Projects'!$L104,0)+IF(AP77="x",'3 - Projects'!$L105)+IF(AP78="x",'3 - Projects'!$L106)+IF(AP79="x",'3 - Projects'!$L107)+IF(AP80="x",'3 - Projects'!$L108)</f>
        <v>0</v>
      </c>
      <c r="AQ262" s="85">
        <f>IF(AQ76="x",'3 - Projects'!$L104,0)+IF(AQ77="x",'3 - Projects'!$L105)+IF(AQ78="x",'3 - Projects'!$L106)+IF(AQ79="x",'3 - Projects'!$L107)+IF(AQ80="x",'3 - Projects'!$L108)</f>
        <v>0</v>
      </c>
      <c r="AR262" s="85">
        <f>IF(AR76="x",'3 - Projects'!$L104,0)+IF(AR77="x",'3 - Projects'!$L105)+IF(AR78="x",'3 - Projects'!$L106)+IF(AR79="x",'3 - Projects'!$L107)+IF(AR80="x",'3 - Projects'!$L108)</f>
        <v>0</v>
      </c>
      <c r="AS262" s="85">
        <f>IF(AS76="x",'3 - Projects'!$L104,0)+IF(AS77="x",'3 - Projects'!$L105)+IF(AS78="x",'3 - Projects'!$L106)+IF(AS79="x",'3 - Projects'!$L107)+IF(AS80="x",'3 - Projects'!$L108)</f>
        <v>0</v>
      </c>
      <c r="AT262" s="85">
        <f>IF(AT76="x",'3 - Projects'!$L104,0)+IF(AT77="x",'3 - Projects'!$L105)+IF(AT78="x",'3 - Projects'!$L106)+IF(AT79="x",'3 - Projects'!$L107)+IF(AT80="x",'3 - Projects'!$L108)</f>
        <v>0</v>
      </c>
      <c r="AU262" s="85">
        <f>IF(AU76="x",'3 - Projects'!$L104,0)+IF(AU77="x",'3 - Projects'!$L105)+IF(AU78="x",'3 - Projects'!$L106)+IF(AU79="x",'3 - Projects'!$L107)+IF(AU80="x",'3 - Projects'!$L108)</f>
        <v>0</v>
      </c>
      <c r="AV262" s="85">
        <f>IF(AV76="x",'3 - Projects'!$L104,0)+IF(AV77="x",'3 - Projects'!$L105)+IF(AV78="x",'3 - Projects'!$L106)+IF(AV79="x",'3 - Projects'!$L107)+IF(AV80="x",'3 - Projects'!$L108)</f>
        <v>0</v>
      </c>
      <c r="AW262" s="85">
        <f>IF(AW76="x",'3 - Projects'!$L104,0)+IF(AW77="x",'3 - Projects'!$L105)+IF(AW78="x",'3 - Projects'!$L106)+IF(AW79="x",'3 - Projects'!$L107)+IF(AW80="x",'3 - Projects'!$L108)</f>
        <v>0</v>
      </c>
      <c r="AX262" s="85">
        <f>IF(AX76="x",'3 - Projects'!$L104,0)+IF(AX77="x",'3 - Projects'!$L105)+IF(AX78="x",'3 - Projects'!$L106)+IF(AX79="x",'3 - Projects'!$L107)+IF(AX80="x",'3 - Projects'!$L108)</f>
        <v>0</v>
      </c>
      <c r="AY262" s="85">
        <f>IF(AY76="x",'3 - Projects'!$L104,0)+IF(AY77="x",'3 - Projects'!$L105)+IF(AY78="x",'3 - Projects'!$L106)+IF(AY79="x",'3 - Projects'!$L107)+IF(AY80="x",'3 - Projects'!$L108)</f>
        <v>0</v>
      </c>
      <c r="AZ262" s="85">
        <f>IF(AZ76="x",'3 - Projects'!$L104,0)+IF(AZ77="x",'3 - Projects'!$L105)+IF(AZ78="x",'3 - Projects'!$L106)+IF(AZ79="x",'3 - Projects'!$L107)+IF(AZ80="x",'3 - Projects'!$L108)</f>
        <v>0</v>
      </c>
      <c r="BA262" s="85">
        <f>IF(BA76="x",'3 - Projects'!$L104,0)+IF(BA77="x",'3 - Projects'!$L105)+IF(BA78="x",'3 - Projects'!$L106)+IF(BA79="x",'3 - Projects'!$L107)+IF(BA80="x",'3 - Projects'!$L108)</f>
        <v>0</v>
      </c>
      <c r="BB262" s="85">
        <f>IF(BB76="x",'3 - Projects'!$L104,0)+IF(BB77="x",'3 - Projects'!$L105)+IF(BB78="x",'3 - Projects'!$L106)+IF(BB79="x",'3 - Projects'!$L107)+IF(BB80="x",'3 - Projects'!$L108)</f>
        <v>0</v>
      </c>
      <c r="BC262" s="85">
        <f>IF(BC76="x",'3 - Projects'!$L104,0)+IF(BC77="x",'3 - Projects'!$L105)+IF(BC78="x",'3 - Projects'!$L106)+IF(BC79="x",'3 - Projects'!$L107)+IF(BC80="x",'3 - Projects'!$L108)</f>
        <v>0</v>
      </c>
      <c r="BD262" s="85">
        <f>IF(BD76="x",'3 - Projects'!$L104,0)+IF(BD77="x",'3 - Projects'!$L105)+IF(BD78="x",'3 - Projects'!$L106)+IF(BD79="x",'3 - Projects'!$L107)+IF(BD80="x",'3 - Projects'!$L108)</f>
        <v>0</v>
      </c>
      <c r="BE262" s="85">
        <f>IF(BE76="x",'3 - Projects'!$L104,0)+IF(BE77="x",'3 - Projects'!$L105)+IF(BE78="x",'3 - Projects'!$L106)+IF(BE79="x",'3 - Projects'!$L107)+IF(BE80="x",'3 - Projects'!$L108)</f>
        <v>0</v>
      </c>
      <c r="BF262" s="85">
        <f>IF(BF76="x",'3 - Projects'!$L104,0)+IF(BF77="x",'3 - Projects'!$L105)+IF(BF78="x",'3 - Projects'!$L106)+IF(BF79="x",'3 - Projects'!$L107)+IF(BF80="x",'3 - Projects'!$L108)</f>
        <v>0</v>
      </c>
      <c r="BG262" s="85">
        <f>IF(BG76="x",'3 - Projects'!$L104,0)+IF(BG77="x",'3 - Projects'!$L105)+IF(BG78="x",'3 - Projects'!$L106)+IF(BG79="x",'3 - Projects'!$L107)+IF(BG80="x",'3 - Projects'!$L108)</f>
        <v>0</v>
      </c>
      <c r="BH262" s="86">
        <f>IF(BH76="x",'3 - Projects'!$L104,0)+IF(BH77="x",'3 - Projects'!$L105)+IF(BH78="x",'3 - Projects'!$L106)+IF(BH79="x",'3 - Projects'!$L107)+IF(BH80="x",'3 - Projects'!$L108)</f>
        <v>0</v>
      </c>
    </row>
    <row r="263" spans="1:60">
      <c r="A263" s="84"/>
      <c r="B263" s="85" t="str">
        <f>IF(Resource7_Name&lt;&gt;"",Resource7_Name&amp;"(s)","")</f>
        <v/>
      </c>
      <c r="C263" s="85"/>
      <c r="D263" s="85"/>
      <c r="E263" s="85"/>
      <c r="F263" s="85"/>
      <c r="G263" s="85"/>
      <c r="H263" s="85"/>
      <c r="I263" s="84">
        <f>IF(I76="x",'3 - Projects'!$M104,0)+IF(I77="x",'3 - Projects'!$M105)+IF(I78="x",'3 - Projects'!$M106)+IF(I79="x",'3 - Projects'!$M107)+IF(I80="x",'3 - Projects'!$M108)</f>
        <v>0</v>
      </c>
      <c r="J263" s="85">
        <f>IF(J76="x",'3 - Projects'!$M104,0)+IF(J77="x",'3 - Projects'!$M105)+IF(J78="x",'3 - Projects'!$M106)+IF(J79="x",'3 - Projects'!$M107)+IF(J80="x",'3 - Projects'!$M108)</f>
        <v>0</v>
      </c>
      <c r="K263" s="85">
        <f>IF(K76="x",'3 - Projects'!$M104,0)+IF(K77="x",'3 - Projects'!$M105)+IF(K78="x",'3 - Projects'!$M106)+IF(K79="x",'3 - Projects'!$M107)+IF(K80="x",'3 - Projects'!$M108)</f>
        <v>0</v>
      </c>
      <c r="L263" s="85">
        <f>IF(L76="x",'3 - Projects'!$M104,0)+IF(L77="x",'3 - Projects'!$M105)+IF(L78="x",'3 - Projects'!$M106)+IF(L79="x",'3 - Projects'!$M107)+IF(L80="x",'3 - Projects'!$M108)</f>
        <v>0</v>
      </c>
      <c r="M263" s="85">
        <f>IF(M76="x",'3 - Projects'!$M104,0)+IF(M77="x",'3 - Projects'!$M105)+IF(M78="x",'3 - Projects'!$M106)+IF(M79="x",'3 - Projects'!$M107)+IF(M80="x",'3 - Projects'!$M108)</f>
        <v>0</v>
      </c>
      <c r="N263" s="85">
        <f>IF(N76="x",'3 - Projects'!$M104,0)+IF(N77="x",'3 - Projects'!$M105)+IF(N78="x",'3 - Projects'!$M106)+IF(N79="x",'3 - Projects'!$M107)+IF(N80="x",'3 - Projects'!$M108)</f>
        <v>0</v>
      </c>
      <c r="O263" s="85">
        <f>IF(O76="x",'3 - Projects'!$M104,0)+IF(O77="x",'3 - Projects'!$M105)+IF(O78="x",'3 - Projects'!$M106)+IF(O79="x",'3 - Projects'!$M107)+IF(O80="x",'3 - Projects'!$M108)</f>
        <v>0</v>
      </c>
      <c r="P263" s="85">
        <f>IF(P76="x",'3 - Projects'!$M104,0)+IF(P77="x",'3 - Projects'!$M105)+IF(P78="x",'3 - Projects'!$M106)+IF(P79="x",'3 - Projects'!$M107)+IF(P80="x",'3 - Projects'!$M108)</f>
        <v>0</v>
      </c>
      <c r="Q263" s="85">
        <f>IF(Q76="x",'3 - Projects'!$M104,0)+IF(Q77="x",'3 - Projects'!$M105)+IF(Q78="x",'3 - Projects'!$M106)+IF(Q79="x",'3 - Projects'!$M107)+IF(Q80="x",'3 - Projects'!$M108)</f>
        <v>0</v>
      </c>
      <c r="R263" s="85">
        <f>IF(R76="x",'3 - Projects'!$M104,0)+IF(R77="x",'3 - Projects'!$M105)+IF(R78="x",'3 - Projects'!$M106)+IF(R79="x",'3 - Projects'!$M107)+IF(R80="x",'3 - Projects'!$M108)</f>
        <v>0</v>
      </c>
      <c r="S263" s="85">
        <f>IF(S76="x",'3 - Projects'!$M104,0)+IF(S77="x",'3 - Projects'!$M105)+IF(S78="x",'3 - Projects'!$M106)+IF(S79="x",'3 - Projects'!$M107)+IF(S80="x",'3 - Projects'!$M108)</f>
        <v>0</v>
      </c>
      <c r="T263" s="85">
        <f>IF(T76="x",'3 - Projects'!$M104,0)+IF(T77="x",'3 - Projects'!$M105)+IF(T78="x",'3 - Projects'!$M106)+IF(T79="x",'3 - Projects'!$M107)+IF(T80="x",'3 - Projects'!$M108)</f>
        <v>0</v>
      </c>
      <c r="U263" s="85">
        <f>IF(U76="x",'3 - Projects'!$M104,0)+IF(U77="x",'3 - Projects'!$M105)+IF(U78="x",'3 - Projects'!$M106)+IF(U79="x",'3 - Projects'!$M107)+IF(U80="x",'3 - Projects'!$M108)</f>
        <v>0</v>
      </c>
      <c r="V263" s="85">
        <f>IF(V76="x",'3 - Projects'!$M104,0)+IF(V77="x",'3 - Projects'!$M105)+IF(V78="x",'3 - Projects'!$M106)+IF(V79="x",'3 - Projects'!$M107)+IF(V80="x",'3 - Projects'!$M108)</f>
        <v>0</v>
      </c>
      <c r="W263" s="85">
        <f>IF(W76="x",'3 - Projects'!$M104,0)+IF(W77="x",'3 - Projects'!$M105)+IF(W78="x",'3 - Projects'!$M106)+IF(W79="x",'3 - Projects'!$M107)+IF(W80="x",'3 - Projects'!$M108)</f>
        <v>0</v>
      </c>
      <c r="X263" s="85">
        <f>IF(X76="x",'3 - Projects'!$M104,0)+IF(X77="x",'3 - Projects'!$M105)+IF(X78="x",'3 - Projects'!$M106)+IF(X79="x",'3 - Projects'!$M107)+IF(X80="x",'3 - Projects'!$M108)</f>
        <v>0</v>
      </c>
      <c r="Y263" s="85">
        <f>IF(Y76="x",'3 - Projects'!$M104,0)+IF(Y77="x",'3 - Projects'!$M105)+IF(Y78="x",'3 - Projects'!$M106)+IF(Y79="x",'3 - Projects'!$M107)+IF(Y80="x",'3 - Projects'!$M108)</f>
        <v>0</v>
      </c>
      <c r="Z263" s="85">
        <f>IF(Z76="x",'3 - Projects'!$M104,0)+IF(Z77="x",'3 - Projects'!$M105)+IF(Z78="x",'3 - Projects'!$M106)+IF(Z79="x",'3 - Projects'!$M107)+IF(Z80="x",'3 - Projects'!$M108)</f>
        <v>0</v>
      </c>
      <c r="AA263" s="85">
        <f>IF(AA76="x",'3 - Projects'!$M104,0)+IF(AA77="x",'3 - Projects'!$M105)+IF(AA78="x",'3 - Projects'!$M106)+IF(AA79="x",'3 - Projects'!$M107)+IF(AA80="x",'3 - Projects'!$M108)</f>
        <v>0</v>
      </c>
      <c r="AB263" s="85">
        <f>IF(AB76="x",'3 - Projects'!$M104,0)+IF(AB77="x",'3 - Projects'!$M105)+IF(AB78="x",'3 - Projects'!$M106)+IF(AB79="x",'3 - Projects'!$M107)+IF(AB80="x",'3 - Projects'!$M108)</f>
        <v>0</v>
      </c>
      <c r="AC263" s="85">
        <f>IF(AC76="x",'3 - Projects'!$M104,0)+IF(AC77="x",'3 - Projects'!$M105)+IF(AC78="x",'3 - Projects'!$M106)+IF(AC79="x",'3 - Projects'!$M107)+IF(AC80="x",'3 - Projects'!$M108)</f>
        <v>0</v>
      </c>
      <c r="AD263" s="85">
        <f>IF(AD76="x",'3 - Projects'!$M104,0)+IF(AD77="x",'3 - Projects'!$M105)+IF(AD78="x",'3 - Projects'!$M106)+IF(AD79="x",'3 - Projects'!$M107)+IF(AD80="x",'3 - Projects'!$M108)</f>
        <v>0</v>
      </c>
      <c r="AE263" s="85">
        <f>IF(AE76="x",'3 - Projects'!$M104,0)+IF(AE77="x",'3 - Projects'!$M105)+IF(AE78="x",'3 - Projects'!$M106)+IF(AE79="x",'3 - Projects'!$M107)+IF(AE80="x",'3 - Projects'!$M108)</f>
        <v>0</v>
      </c>
      <c r="AF263" s="85">
        <f>IF(AF76="x",'3 - Projects'!$M104,0)+IF(AF77="x",'3 - Projects'!$M105)+IF(AF78="x",'3 - Projects'!$M106)+IF(AF79="x",'3 - Projects'!$M107)+IF(AF80="x",'3 - Projects'!$M108)</f>
        <v>0</v>
      </c>
      <c r="AG263" s="85">
        <f>IF(AG76="x",'3 - Projects'!$M104,0)+IF(AG77="x",'3 - Projects'!$M105)+IF(AG78="x",'3 - Projects'!$M106)+IF(AG79="x",'3 - Projects'!$M107)+IF(AG80="x",'3 - Projects'!$M108)</f>
        <v>0</v>
      </c>
      <c r="AH263" s="85">
        <f>IF(AH76="x",'3 - Projects'!$M104,0)+IF(AH77="x",'3 - Projects'!$M105)+IF(AH78="x",'3 - Projects'!$M106)+IF(AH79="x",'3 - Projects'!$M107)+IF(AH80="x",'3 - Projects'!$M108)</f>
        <v>0</v>
      </c>
      <c r="AI263" s="85">
        <f>IF(AI76="x",'3 - Projects'!$M104,0)+IF(AI77="x",'3 - Projects'!$M105)+IF(AI78="x",'3 - Projects'!$M106)+IF(AI79="x",'3 - Projects'!$M107)+IF(AI80="x",'3 - Projects'!$M108)</f>
        <v>0</v>
      </c>
      <c r="AJ263" s="85">
        <f>IF(AJ76="x",'3 - Projects'!$M104,0)+IF(AJ77="x",'3 - Projects'!$M105)+IF(AJ78="x",'3 - Projects'!$M106)+IF(AJ79="x",'3 - Projects'!$M107)+IF(AJ80="x",'3 - Projects'!$M108)</f>
        <v>0</v>
      </c>
      <c r="AK263" s="85">
        <f>IF(AK76="x",'3 - Projects'!$M104,0)+IF(AK77="x",'3 - Projects'!$M105)+IF(AK78="x",'3 - Projects'!$M106)+IF(AK79="x",'3 - Projects'!$M107)+IF(AK80="x",'3 - Projects'!$M108)</f>
        <v>0</v>
      </c>
      <c r="AL263" s="85">
        <f>IF(AL76="x",'3 - Projects'!$M104,0)+IF(AL77="x",'3 - Projects'!$M105)+IF(AL78="x",'3 - Projects'!$M106)+IF(AL79="x",'3 - Projects'!$M107)+IF(AL80="x",'3 - Projects'!$M108)</f>
        <v>0</v>
      </c>
      <c r="AM263" s="85">
        <f>IF(AM76="x",'3 - Projects'!$M104,0)+IF(AM77="x",'3 - Projects'!$M105)+IF(AM78="x",'3 - Projects'!$M106)+IF(AM79="x",'3 - Projects'!$M107)+IF(AM80="x",'3 - Projects'!$M108)</f>
        <v>0</v>
      </c>
      <c r="AN263" s="85">
        <f>IF(AN76="x",'3 - Projects'!$M104,0)+IF(AN77="x",'3 - Projects'!$M105)+IF(AN78="x",'3 - Projects'!$M106)+IF(AN79="x",'3 - Projects'!$M107)+IF(AN80="x",'3 - Projects'!$M108)</f>
        <v>0</v>
      </c>
      <c r="AO263" s="85">
        <f>IF(AO76="x",'3 - Projects'!$M104,0)+IF(AO77="x",'3 - Projects'!$M105)+IF(AO78="x",'3 - Projects'!$M106)+IF(AO79="x",'3 - Projects'!$M107)+IF(AO80="x",'3 - Projects'!$M108)</f>
        <v>0</v>
      </c>
      <c r="AP263" s="85">
        <f>IF(AP76="x",'3 - Projects'!$M104,0)+IF(AP77="x",'3 - Projects'!$M105)+IF(AP78="x",'3 - Projects'!$M106)+IF(AP79="x",'3 - Projects'!$M107)+IF(AP80="x",'3 - Projects'!$M108)</f>
        <v>0</v>
      </c>
      <c r="AQ263" s="85">
        <f>IF(AQ76="x",'3 - Projects'!$M104,0)+IF(AQ77="x",'3 - Projects'!$M105)+IF(AQ78="x",'3 - Projects'!$M106)+IF(AQ79="x",'3 - Projects'!$M107)+IF(AQ80="x",'3 - Projects'!$M108)</f>
        <v>0</v>
      </c>
      <c r="AR263" s="85">
        <f>IF(AR76="x",'3 - Projects'!$M104,0)+IF(AR77="x",'3 - Projects'!$M105)+IF(AR78="x",'3 - Projects'!$M106)+IF(AR79="x",'3 - Projects'!$M107)+IF(AR80="x",'3 - Projects'!$M108)</f>
        <v>0</v>
      </c>
      <c r="AS263" s="85">
        <f>IF(AS76="x",'3 - Projects'!$M104,0)+IF(AS77="x",'3 - Projects'!$M105)+IF(AS78="x",'3 - Projects'!$M106)+IF(AS79="x",'3 - Projects'!$M107)+IF(AS80="x",'3 - Projects'!$M108)</f>
        <v>0</v>
      </c>
      <c r="AT263" s="85">
        <f>IF(AT76="x",'3 - Projects'!$M104,0)+IF(AT77="x",'3 - Projects'!$M105)+IF(AT78="x",'3 - Projects'!$M106)+IF(AT79="x",'3 - Projects'!$M107)+IF(AT80="x",'3 - Projects'!$M108)</f>
        <v>0</v>
      </c>
      <c r="AU263" s="85">
        <f>IF(AU76="x",'3 - Projects'!$M104,0)+IF(AU77="x",'3 - Projects'!$M105)+IF(AU78="x",'3 - Projects'!$M106)+IF(AU79="x",'3 - Projects'!$M107)+IF(AU80="x",'3 - Projects'!$M108)</f>
        <v>0</v>
      </c>
      <c r="AV263" s="85">
        <f>IF(AV76="x",'3 - Projects'!$M104,0)+IF(AV77="x",'3 - Projects'!$M105)+IF(AV78="x",'3 - Projects'!$M106)+IF(AV79="x",'3 - Projects'!$M107)+IF(AV80="x",'3 - Projects'!$M108)</f>
        <v>0</v>
      </c>
      <c r="AW263" s="85">
        <f>IF(AW76="x",'3 - Projects'!$M104,0)+IF(AW77="x",'3 - Projects'!$M105)+IF(AW78="x",'3 - Projects'!$M106)+IF(AW79="x",'3 - Projects'!$M107)+IF(AW80="x",'3 - Projects'!$M108)</f>
        <v>0</v>
      </c>
      <c r="AX263" s="85">
        <f>IF(AX76="x",'3 - Projects'!$M104,0)+IF(AX77="x",'3 - Projects'!$M105)+IF(AX78="x",'3 - Projects'!$M106)+IF(AX79="x",'3 - Projects'!$M107)+IF(AX80="x",'3 - Projects'!$M108)</f>
        <v>0</v>
      </c>
      <c r="AY263" s="85">
        <f>IF(AY76="x",'3 - Projects'!$M104,0)+IF(AY77="x",'3 - Projects'!$M105)+IF(AY78="x",'3 - Projects'!$M106)+IF(AY79="x",'3 - Projects'!$M107)+IF(AY80="x",'3 - Projects'!$M108)</f>
        <v>0</v>
      </c>
      <c r="AZ263" s="85">
        <f>IF(AZ76="x",'3 - Projects'!$M104,0)+IF(AZ77="x",'3 - Projects'!$M105)+IF(AZ78="x",'3 - Projects'!$M106)+IF(AZ79="x",'3 - Projects'!$M107)+IF(AZ80="x",'3 - Projects'!$M108)</f>
        <v>0</v>
      </c>
      <c r="BA263" s="85">
        <f>IF(BA76="x",'3 - Projects'!$M104,0)+IF(BA77="x",'3 - Projects'!$M105)+IF(BA78="x",'3 - Projects'!$M106)+IF(BA79="x",'3 - Projects'!$M107)+IF(BA80="x",'3 - Projects'!$M108)</f>
        <v>0</v>
      </c>
      <c r="BB263" s="85">
        <f>IF(BB76="x",'3 - Projects'!$M104,0)+IF(BB77="x",'3 - Projects'!$M105)+IF(BB78="x",'3 - Projects'!$M106)+IF(BB79="x",'3 - Projects'!$M107)+IF(BB80="x",'3 - Projects'!$M108)</f>
        <v>0</v>
      </c>
      <c r="BC263" s="85">
        <f>IF(BC76="x",'3 - Projects'!$M104,0)+IF(BC77="x",'3 - Projects'!$M105)+IF(BC78="x",'3 - Projects'!$M106)+IF(BC79="x",'3 - Projects'!$M107)+IF(BC80="x",'3 - Projects'!$M108)</f>
        <v>0</v>
      </c>
      <c r="BD263" s="85">
        <f>IF(BD76="x",'3 - Projects'!$M104,0)+IF(BD77="x",'3 - Projects'!$M105)+IF(BD78="x",'3 - Projects'!$M106)+IF(BD79="x",'3 - Projects'!$M107)+IF(BD80="x",'3 - Projects'!$M108)</f>
        <v>0</v>
      </c>
      <c r="BE263" s="85">
        <f>IF(BE76="x",'3 - Projects'!$M104,0)+IF(BE77="x",'3 - Projects'!$M105)+IF(BE78="x",'3 - Projects'!$M106)+IF(BE79="x",'3 - Projects'!$M107)+IF(BE80="x",'3 - Projects'!$M108)</f>
        <v>0</v>
      </c>
      <c r="BF263" s="85">
        <f>IF(BF76="x",'3 - Projects'!$M104,0)+IF(BF77="x",'3 - Projects'!$M105)+IF(BF78="x",'3 - Projects'!$M106)+IF(BF79="x",'3 - Projects'!$M107)+IF(BF80="x",'3 - Projects'!$M108)</f>
        <v>0</v>
      </c>
      <c r="BG263" s="85">
        <f>IF(BG76="x",'3 - Projects'!$M104,0)+IF(BG77="x",'3 - Projects'!$M105)+IF(BG78="x",'3 - Projects'!$M106)+IF(BG79="x",'3 - Projects'!$M107)+IF(BG80="x",'3 - Projects'!$M108)</f>
        <v>0</v>
      </c>
      <c r="BH263" s="86">
        <f>IF(BH76="x",'3 - Projects'!$M104,0)+IF(BH77="x",'3 - Projects'!$M105)+IF(BH78="x",'3 - Projects'!$M106)+IF(BH79="x",'3 - Projects'!$M107)+IF(BH80="x",'3 - Projects'!$M108)</f>
        <v>0</v>
      </c>
    </row>
    <row r="264" spans="1:60">
      <c r="A264" s="84"/>
      <c r="B264" s="85" t="str">
        <f>IF(Resource8_Name&lt;&gt;"",Resource8_Name&amp;"(s)","")</f>
        <v/>
      </c>
      <c r="C264" s="85"/>
      <c r="D264" s="85"/>
      <c r="E264" s="85"/>
      <c r="F264" s="85"/>
      <c r="G264" s="85"/>
      <c r="H264" s="85"/>
      <c r="I264" s="84">
        <f>IF(I76="x",'3 - Projects'!$N104,0)+IF(I77="x",'3 - Projects'!$N105)+IF(I78="x",'3 - Projects'!$N106)+IF(I79="x",'3 - Projects'!$N107)+IF(I80="x",'3 - Projects'!$N108)</f>
        <v>0</v>
      </c>
      <c r="J264" s="85">
        <f>IF(J76="x",'3 - Projects'!$N104,0)+IF(J77="x",'3 - Projects'!$N105)+IF(J78="x",'3 - Projects'!$N106)+IF(J79="x",'3 - Projects'!$N107)+IF(J80="x",'3 - Projects'!$N108)</f>
        <v>0</v>
      </c>
      <c r="K264" s="85">
        <f>IF(K76="x",'3 - Projects'!$N104,0)+IF(K77="x",'3 - Projects'!$N105)+IF(K78="x",'3 - Projects'!$N106)+IF(K79="x",'3 - Projects'!$N107)+IF(K80="x",'3 - Projects'!$N108)</f>
        <v>0</v>
      </c>
      <c r="L264" s="85">
        <f>IF(L76="x",'3 - Projects'!$N104,0)+IF(L77="x",'3 - Projects'!$N105)+IF(L78="x",'3 - Projects'!$N106)+IF(L79="x",'3 - Projects'!$N107)+IF(L80="x",'3 - Projects'!$N108)</f>
        <v>0</v>
      </c>
      <c r="M264" s="85">
        <f>IF(M76="x",'3 - Projects'!$N104,0)+IF(M77="x",'3 - Projects'!$N105)+IF(M78="x",'3 - Projects'!$N106)+IF(M79="x",'3 - Projects'!$N107)+IF(M80="x",'3 - Projects'!$N108)</f>
        <v>0</v>
      </c>
      <c r="N264" s="85">
        <f>IF(N76="x",'3 - Projects'!$N104,0)+IF(N77="x",'3 - Projects'!$N105)+IF(N78="x",'3 - Projects'!$N106)+IF(N79="x",'3 - Projects'!$N107)+IF(N80="x",'3 - Projects'!$N108)</f>
        <v>0</v>
      </c>
      <c r="O264" s="85">
        <f>IF(O76="x",'3 - Projects'!$N104,0)+IF(O77="x",'3 - Projects'!$N105)+IF(O78="x",'3 - Projects'!$N106)+IF(O79="x",'3 - Projects'!$N107)+IF(O80="x",'3 - Projects'!$N108)</f>
        <v>0</v>
      </c>
      <c r="P264" s="85">
        <f>IF(P76="x",'3 - Projects'!$N104,0)+IF(P77="x",'3 - Projects'!$N105)+IF(P78="x",'3 - Projects'!$N106)+IF(P79="x",'3 - Projects'!$N107)+IF(P80="x",'3 - Projects'!$N108)</f>
        <v>0</v>
      </c>
      <c r="Q264" s="85">
        <f>IF(Q76="x",'3 - Projects'!$N104,0)+IF(Q77="x",'3 - Projects'!$N105)+IF(Q78="x",'3 - Projects'!$N106)+IF(Q79="x",'3 - Projects'!$N107)+IF(Q80="x",'3 - Projects'!$N108)</f>
        <v>0</v>
      </c>
      <c r="R264" s="85">
        <f>IF(R76="x",'3 - Projects'!$N104,0)+IF(R77="x",'3 - Projects'!$N105)+IF(R78="x",'3 - Projects'!$N106)+IF(R79="x",'3 - Projects'!$N107)+IF(R80="x",'3 - Projects'!$N108)</f>
        <v>0</v>
      </c>
      <c r="S264" s="85">
        <f>IF(S76="x",'3 - Projects'!$N104,0)+IF(S77="x",'3 - Projects'!$N105)+IF(S78="x",'3 - Projects'!$N106)+IF(S79="x",'3 - Projects'!$N107)+IF(S80="x",'3 - Projects'!$N108)</f>
        <v>0</v>
      </c>
      <c r="T264" s="85">
        <f>IF(T76="x",'3 - Projects'!$N104,0)+IF(T77="x",'3 - Projects'!$N105)+IF(T78="x",'3 - Projects'!$N106)+IF(T79="x",'3 - Projects'!$N107)+IF(T80="x",'3 - Projects'!$N108)</f>
        <v>0</v>
      </c>
      <c r="U264" s="85">
        <f>IF(U76="x",'3 - Projects'!$N104,0)+IF(U77="x",'3 - Projects'!$N105)+IF(U78="x",'3 - Projects'!$N106)+IF(U79="x",'3 - Projects'!$N107)+IF(U80="x",'3 - Projects'!$N108)</f>
        <v>0</v>
      </c>
      <c r="V264" s="85">
        <f>IF(V76="x",'3 - Projects'!$N104,0)+IF(V77="x",'3 - Projects'!$N105)+IF(V78="x",'3 - Projects'!$N106)+IF(V79="x",'3 - Projects'!$N107)+IF(V80="x",'3 - Projects'!$N108)</f>
        <v>0</v>
      </c>
      <c r="W264" s="85">
        <f>IF(W76="x",'3 - Projects'!$N104,0)+IF(W77="x",'3 - Projects'!$N105)+IF(W78="x",'3 - Projects'!$N106)+IF(W79="x",'3 - Projects'!$N107)+IF(W80="x",'3 - Projects'!$N108)</f>
        <v>0</v>
      </c>
      <c r="X264" s="85">
        <f>IF(X76="x",'3 - Projects'!$N104,0)+IF(X77="x",'3 - Projects'!$N105)+IF(X78="x",'3 - Projects'!$N106)+IF(X79="x",'3 - Projects'!$N107)+IF(X80="x",'3 - Projects'!$N108)</f>
        <v>0</v>
      </c>
      <c r="Y264" s="85">
        <f>IF(Y76="x",'3 - Projects'!$N104,0)+IF(Y77="x",'3 - Projects'!$N105)+IF(Y78="x",'3 - Projects'!$N106)+IF(Y79="x",'3 - Projects'!$N107)+IF(Y80="x",'3 - Projects'!$N108)</f>
        <v>0</v>
      </c>
      <c r="Z264" s="85">
        <f>IF(Z76="x",'3 - Projects'!$N104,0)+IF(Z77="x",'3 - Projects'!$N105)+IF(Z78="x",'3 - Projects'!$N106)+IF(Z79="x",'3 - Projects'!$N107)+IF(Z80="x",'3 - Projects'!$N108)</f>
        <v>0</v>
      </c>
      <c r="AA264" s="85">
        <f>IF(AA76="x",'3 - Projects'!$N104,0)+IF(AA77="x",'3 - Projects'!$N105)+IF(AA78="x",'3 - Projects'!$N106)+IF(AA79="x",'3 - Projects'!$N107)+IF(AA80="x",'3 - Projects'!$N108)</f>
        <v>0</v>
      </c>
      <c r="AB264" s="85">
        <f>IF(AB76="x",'3 - Projects'!$N104,0)+IF(AB77="x",'3 - Projects'!$N105)+IF(AB78="x",'3 - Projects'!$N106)+IF(AB79="x",'3 - Projects'!$N107)+IF(AB80="x",'3 - Projects'!$N108)</f>
        <v>0</v>
      </c>
      <c r="AC264" s="85">
        <f>IF(AC76="x",'3 - Projects'!$N104,0)+IF(AC77="x",'3 - Projects'!$N105)+IF(AC78="x",'3 - Projects'!$N106)+IF(AC79="x",'3 - Projects'!$N107)+IF(AC80="x",'3 - Projects'!$N108)</f>
        <v>0</v>
      </c>
      <c r="AD264" s="85">
        <f>IF(AD76="x",'3 - Projects'!$N104,0)+IF(AD77="x",'3 - Projects'!$N105)+IF(AD78="x",'3 - Projects'!$N106)+IF(AD79="x",'3 - Projects'!$N107)+IF(AD80="x",'3 - Projects'!$N108)</f>
        <v>0</v>
      </c>
      <c r="AE264" s="85">
        <f>IF(AE76="x",'3 - Projects'!$N104,0)+IF(AE77="x",'3 - Projects'!$N105)+IF(AE78="x",'3 - Projects'!$N106)+IF(AE79="x",'3 - Projects'!$N107)+IF(AE80="x",'3 - Projects'!$N108)</f>
        <v>0</v>
      </c>
      <c r="AF264" s="85">
        <f>IF(AF76="x",'3 - Projects'!$N104,0)+IF(AF77="x",'3 - Projects'!$N105)+IF(AF78="x",'3 - Projects'!$N106)+IF(AF79="x",'3 - Projects'!$N107)+IF(AF80="x",'3 - Projects'!$N108)</f>
        <v>0</v>
      </c>
      <c r="AG264" s="85">
        <f>IF(AG76="x",'3 - Projects'!$N104,0)+IF(AG77="x",'3 - Projects'!$N105)+IF(AG78="x",'3 - Projects'!$N106)+IF(AG79="x",'3 - Projects'!$N107)+IF(AG80="x",'3 - Projects'!$N108)</f>
        <v>0</v>
      </c>
      <c r="AH264" s="85">
        <f>IF(AH76="x",'3 - Projects'!$N104,0)+IF(AH77="x",'3 - Projects'!$N105)+IF(AH78="x",'3 - Projects'!$N106)+IF(AH79="x",'3 - Projects'!$N107)+IF(AH80="x",'3 - Projects'!$N108)</f>
        <v>0</v>
      </c>
      <c r="AI264" s="85">
        <f>IF(AI76="x",'3 - Projects'!$N104,0)+IF(AI77="x",'3 - Projects'!$N105)+IF(AI78="x",'3 - Projects'!$N106)+IF(AI79="x",'3 - Projects'!$N107)+IF(AI80="x",'3 - Projects'!$N108)</f>
        <v>0</v>
      </c>
      <c r="AJ264" s="85">
        <f>IF(AJ76="x",'3 - Projects'!$N104,0)+IF(AJ77="x",'3 - Projects'!$N105)+IF(AJ78="x",'3 - Projects'!$N106)+IF(AJ79="x",'3 - Projects'!$N107)+IF(AJ80="x",'3 - Projects'!$N108)</f>
        <v>0</v>
      </c>
      <c r="AK264" s="85">
        <f>IF(AK76="x",'3 - Projects'!$N104,0)+IF(AK77="x",'3 - Projects'!$N105)+IF(AK78="x",'3 - Projects'!$N106)+IF(AK79="x",'3 - Projects'!$N107)+IF(AK80="x",'3 - Projects'!$N108)</f>
        <v>0</v>
      </c>
      <c r="AL264" s="85">
        <f>IF(AL76="x",'3 - Projects'!$N104,0)+IF(AL77="x",'3 - Projects'!$N105)+IF(AL78="x",'3 - Projects'!$N106)+IF(AL79="x",'3 - Projects'!$N107)+IF(AL80="x",'3 - Projects'!$N108)</f>
        <v>0</v>
      </c>
      <c r="AM264" s="85">
        <f>IF(AM76="x",'3 - Projects'!$N104,0)+IF(AM77="x",'3 - Projects'!$N105)+IF(AM78="x",'3 - Projects'!$N106)+IF(AM79="x",'3 - Projects'!$N107)+IF(AM80="x",'3 - Projects'!$N108)</f>
        <v>0</v>
      </c>
      <c r="AN264" s="85">
        <f>IF(AN76="x",'3 - Projects'!$N104,0)+IF(AN77="x",'3 - Projects'!$N105)+IF(AN78="x",'3 - Projects'!$N106)+IF(AN79="x",'3 - Projects'!$N107)+IF(AN80="x",'3 - Projects'!$N108)</f>
        <v>0</v>
      </c>
      <c r="AO264" s="85">
        <f>IF(AO76="x",'3 - Projects'!$N104,0)+IF(AO77="x",'3 - Projects'!$N105)+IF(AO78="x",'3 - Projects'!$N106)+IF(AO79="x",'3 - Projects'!$N107)+IF(AO80="x",'3 - Projects'!$N108)</f>
        <v>0</v>
      </c>
      <c r="AP264" s="85">
        <f>IF(AP76="x",'3 - Projects'!$N104,0)+IF(AP77="x",'3 - Projects'!$N105)+IF(AP78="x",'3 - Projects'!$N106)+IF(AP79="x",'3 - Projects'!$N107)+IF(AP80="x",'3 - Projects'!$N108)</f>
        <v>0</v>
      </c>
      <c r="AQ264" s="85">
        <f>IF(AQ76="x",'3 - Projects'!$N104,0)+IF(AQ77="x",'3 - Projects'!$N105)+IF(AQ78="x",'3 - Projects'!$N106)+IF(AQ79="x",'3 - Projects'!$N107)+IF(AQ80="x",'3 - Projects'!$N108)</f>
        <v>0</v>
      </c>
      <c r="AR264" s="85">
        <f>IF(AR76="x",'3 - Projects'!$N104,0)+IF(AR77="x",'3 - Projects'!$N105)+IF(AR78="x",'3 - Projects'!$N106)+IF(AR79="x",'3 - Projects'!$N107)+IF(AR80="x",'3 - Projects'!$N108)</f>
        <v>0</v>
      </c>
      <c r="AS264" s="85">
        <f>IF(AS76="x",'3 - Projects'!$N104,0)+IF(AS77="x",'3 - Projects'!$N105)+IF(AS78="x",'3 - Projects'!$N106)+IF(AS79="x",'3 - Projects'!$N107)+IF(AS80="x",'3 - Projects'!$N108)</f>
        <v>0</v>
      </c>
      <c r="AT264" s="85">
        <f>IF(AT76="x",'3 - Projects'!$N104,0)+IF(AT77="x",'3 - Projects'!$N105)+IF(AT78="x",'3 - Projects'!$N106)+IF(AT79="x",'3 - Projects'!$N107)+IF(AT80="x",'3 - Projects'!$N108)</f>
        <v>0</v>
      </c>
      <c r="AU264" s="85">
        <f>IF(AU76="x",'3 - Projects'!$N104,0)+IF(AU77="x",'3 - Projects'!$N105)+IF(AU78="x",'3 - Projects'!$N106)+IF(AU79="x",'3 - Projects'!$N107)+IF(AU80="x",'3 - Projects'!$N108)</f>
        <v>0</v>
      </c>
      <c r="AV264" s="85">
        <f>IF(AV76="x",'3 - Projects'!$N104,0)+IF(AV77="x",'3 - Projects'!$N105)+IF(AV78="x",'3 - Projects'!$N106)+IF(AV79="x",'3 - Projects'!$N107)+IF(AV80="x",'3 - Projects'!$N108)</f>
        <v>0</v>
      </c>
      <c r="AW264" s="85">
        <f>IF(AW76="x",'3 - Projects'!$N104,0)+IF(AW77="x",'3 - Projects'!$N105)+IF(AW78="x",'3 - Projects'!$N106)+IF(AW79="x",'3 - Projects'!$N107)+IF(AW80="x",'3 - Projects'!$N108)</f>
        <v>0</v>
      </c>
      <c r="AX264" s="85">
        <f>IF(AX76="x",'3 - Projects'!$N104,0)+IF(AX77="x",'3 - Projects'!$N105)+IF(AX78="x",'3 - Projects'!$N106)+IF(AX79="x",'3 - Projects'!$N107)+IF(AX80="x",'3 - Projects'!$N108)</f>
        <v>0</v>
      </c>
      <c r="AY264" s="85">
        <f>IF(AY76="x",'3 - Projects'!$N104,0)+IF(AY77="x",'3 - Projects'!$N105)+IF(AY78="x",'3 - Projects'!$N106)+IF(AY79="x",'3 - Projects'!$N107)+IF(AY80="x",'3 - Projects'!$N108)</f>
        <v>0</v>
      </c>
      <c r="AZ264" s="85">
        <f>IF(AZ76="x",'3 - Projects'!$N104,0)+IF(AZ77="x",'3 - Projects'!$N105)+IF(AZ78="x",'3 - Projects'!$N106)+IF(AZ79="x",'3 - Projects'!$N107)+IF(AZ80="x",'3 - Projects'!$N108)</f>
        <v>0</v>
      </c>
      <c r="BA264" s="85">
        <f>IF(BA76="x",'3 - Projects'!$N104,0)+IF(BA77="x",'3 - Projects'!$N105)+IF(BA78="x",'3 - Projects'!$N106)+IF(BA79="x",'3 - Projects'!$N107)+IF(BA80="x",'3 - Projects'!$N108)</f>
        <v>0</v>
      </c>
      <c r="BB264" s="85">
        <f>IF(BB76="x",'3 - Projects'!$N104,0)+IF(BB77="x",'3 - Projects'!$N105)+IF(BB78="x",'3 - Projects'!$N106)+IF(BB79="x",'3 - Projects'!$N107)+IF(BB80="x",'3 - Projects'!$N108)</f>
        <v>0</v>
      </c>
      <c r="BC264" s="85">
        <f>IF(BC76="x",'3 - Projects'!$N104,0)+IF(BC77="x",'3 - Projects'!$N105)+IF(BC78="x",'3 - Projects'!$N106)+IF(BC79="x",'3 - Projects'!$N107)+IF(BC80="x",'3 - Projects'!$N108)</f>
        <v>0</v>
      </c>
      <c r="BD264" s="85">
        <f>IF(BD76="x",'3 - Projects'!$N104,0)+IF(BD77="x",'3 - Projects'!$N105)+IF(BD78="x",'3 - Projects'!$N106)+IF(BD79="x",'3 - Projects'!$N107)+IF(BD80="x",'3 - Projects'!$N108)</f>
        <v>0</v>
      </c>
      <c r="BE264" s="85">
        <f>IF(BE76="x",'3 - Projects'!$N104,0)+IF(BE77="x",'3 - Projects'!$N105)+IF(BE78="x",'3 - Projects'!$N106)+IF(BE79="x",'3 - Projects'!$N107)+IF(BE80="x",'3 - Projects'!$N108)</f>
        <v>0</v>
      </c>
      <c r="BF264" s="85">
        <f>IF(BF76="x",'3 - Projects'!$N104,0)+IF(BF77="x",'3 - Projects'!$N105)+IF(BF78="x",'3 - Projects'!$N106)+IF(BF79="x",'3 - Projects'!$N107)+IF(BF80="x",'3 - Projects'!$N108)</f>
        <v>0</v>
      </c>
      <c r="BG264" s="85">
        <f>IF(BG76="x",'3 - Projects'!$N104,0)+IF(BG77="x",'3 - Projects'!$N105)+IF(BG78="x",'3 - Projects'!$N106)+IF(BG79="x",'3 - Projects'!$N107)+IF(BG80="x",'3 - Projects'!$N108)</f>
        <v>0</v>
      </c>
      <c r="BH264" s="86">
        <f>IF(BH76="x",'3 - Projects'!$N104,0)+IF(BH77="x",'3 - Projects'!$N105)+IF(BH78="x",'3 - Projects'!$N106)+IF(BH79="x",'3 - Projects'!$N107)+IF(BH80="x",'3 - Projects'!$N108)</f>
        <v>0</v>
      </c>
    </row>
    <row r="265" spans="1:60">
      <c r="A265" s="84"/>
      <c r="B265" s="85" t="str">
        <f>IF(Resource9_Name&lt;&gt;"",Resource9_Name&amp;"(s)","")</f>
        <v/>
      </c>
      <c r="C265" s="85"/>
      <c r="D265" s="85"/>
      <c r="E265" s="85"/>
      <c r="F265" s="85"/>
      <c r="G265" s="85"/>
      <c r="H265" s="85"/>
      <c r="I265" s="84">
        <f>IF(I76="x",'3 - Projects'!$O104,0)+IF(I77="x",'3 - Projects'!$O105)+IF(I78="x",'3 - Projects'!$O106)+IF(I79="x",'3 - Projects'!$O107)+IF(I80="x",'3 - Projects'!$O108)</f>
        <v>0</v>
      </c>
      <c r="J265" s="85">
        <f>IF(J76="x",'3 - Projects'!$O104,0)+IF(J77="x",'3 - Projects'!$O105)+IF(J78="x",'3 - Projects'!$O106)+IF(J79="x",'3 - Projects'!$O107)+IF(J80="x",'3 - Projects'!$O108)</f>
        <v>0</v>
      </c>
      <c r="K265" s="85">
        <f>IF(K76="x",'3 - Projects'!$O104,0)+IF(K77="x",'3 - Projects'!$O105)+IF(K78="x",'3 - Projects'!$O106)+IF(K79="x",'3 - Projects'!$O107)+IF(K80="x",'3 - Projects'!$O108)</f>
        <v>0</v>
      </c>
      <c r="L265" s="85">
        <f>IF(L76="x",'3 - Projects'!$O104,0)+IF(L77="x",'3 - Projects'!$O105)+IF(L78="x",'3 - Projects'!$O106)+IF(L79="x",'3 - Projects'!$O107)+IF(L80="x",'3 - Projects'!$O108)</f>
        <v>0</v>
      </c>
      <c r="M265" s="85">
        <f>IF(M76="x",'3 - Projects'!$O104,0)+IF(M77="x",'3 - Projects'!$O105)+IF(M78="x",'3 - Projects'!$O106)+IF(M79="x",'3 - Projects'!$O107)+IF(M80="x",'3 - Projects'!$O108)</f>
        <v>0</v>
      </c>
      <c r="N265" s="85">
        <f>IF(N76="x",'3 - Projects'!$O104,0)+IF(N77="x",'3 - Projects'!$O105)+IF(N78="x",'3 - Projects'!$O106)+IF(N79="x",'3 - Projects'!$O107)+IF(N80="x",'3 - Projects'!$O108)</f>
        <v>0</v>
      </c>
      <c r="O265" s="85">
        <f>IF(O76="x",'3 - Projects'!$O104,0)+IF(O77="x",'3 - Projects'!$O105)+IF(O78="x",'3 - Projects'!$O106)+IF(O79="x",'3 - Projects'!$O107)+IF(O80="x",'3 - Projects'!$O108)</f>
        <v>0</v>
      </c>
      <c r="P265" s="85">
        <f>IF(P76="x",'3 - Projects'!$O104,0)+IF(P77="x",'3 - Projects'!$O105)+IF(P78="x",'3 - Projects'!$O106)+IF(P79="x",'3 - Projects'!$O107)+IF(P80="x",'3 - Projects'!$O108)</f>
        <v>0</v>
      </c>
      <c r="Q265" s="85">
        <f>IF(Q76="x",'3 - Projects'!$O104,0)+IF(Q77="x",'3 - Projects'!$O105)+IF(Q78="x",'3 - Projects'!$O106)+IF(Q79="x",'3 - Projects'!$O107)+IF(Q80="x",'3 - Projects'!$O108)</f>
        <v>0</v>
      </c>
      <c r="R265" s="85">
        <f>IF(R76="x",'3 - Projects'!$O104,0)+IF(R77="x",'3 - Projects'!$O105)+IF(R78="x",'3 - Projects'!$O106)+IF(R79="x",'3 - Projects'!$O107)+IF(R80="x",'3 - Projects'!$O108)</f>
        <v>0</v>
      </c>
      <c r="S265" s="85">
        <f>IF(S76="x",'3 - Projects'!$O104,0)+IF(S77="x",'3 - Projects'!$O105)+IF(S78="x",'3 - Projects'!$O106)+IF(S79="x",'3 - Projects'!$O107)+IF(S80="x",'3 - Projects'!$O108)</f>
        <v>0</v>
      </c>
      <c r="T265" s="85">
        <f>IF(T76="x",'3 - Projects'!$O104,0)+IF(T77="x",'3 - Projects'!$O105)+IF(T78="x",'3 - Projects'!$O106)+IF(T79="x",'3 - Projects'!$O107)+IF(T80="x",'3 - Projects'!$O108)</f>
        <v>0</v>
      </c>
      <c r="U265" s="85">
        <f>IF(U76="x",'3 - Projects'!$O104,0)+IF(U77="x",'3 - Projects'!$O105)+IF(U78="x",'3 - Projects'!$O106)+IF(U79="x",'3 - Projects'!$O107)+IF(U80="x",'3 - Projects'!$O108)</f>
        <v>0</v>
      </c>
      <c r="V265" s="85">
        <f>IF(V76="x",'3 - Projects'!$O104,0)+IF(V77="x",'3 - Projects'!$O105)+IF(V78="x",'3 - Projects'!$O106)+IF(V79="x",'3 - Projects'!$O107)+IF(V80="x",'3 - Projects'!$O108)</f>
        <v>0</v>
      </c>
      <c r="W265" s="85">
        <f>IF(W76="x",'3 - Projects'!$O104,0)+IF(W77="x",'3 - Projects'!$O105)+IF(W78="x",'3 - Projects'!$O106)+IF(W79="x",'3 - Projects'!$O107)+IF(W80="x",'3 - Projects'!$O108)</f>
        <v>0</v>
      </c>
      <c r="X265" s="85">
        <f>IF(X76="x",'3 - Projects'!$O104,0)+IF(X77="x",'3 - Projects'!$O105)+IF(X78="x",'3 - Projects'!$O106)+IF(X79="x",'3 - Projects'!$O107)+IF(X80="x",'3 - Projects'!$O108)</f>
        <v>0</v>
      </c>
      <c r="Y265" s="85">
        <f>IF(Y76="x",'3 - Projects'!$O104,0)+IF(Y77="x",'3 - Projects'!$O105)+IF(Y78="x",'3 - Projects'!$O106)+IF(Y79="x",'3 - Projects'!$O107)+IF(Y80="x",'3 - Projects'!$O108)</f>
        <v>0</v>
      </c>
      <c r="Z265" s="85">
        <f>IF(Z76="x",'3 - Projects'!$O104,0)+IF(Z77="x",'3 - Projects'!$O105)+IF(Z78="x",'3 - Projects'!$O106)+IF(Z79="x",'3 - Projects'!$O107)+IF(Z80="x",'3 - Projects'!$O108)</f>
        <v>0</v>
      </c>
      <c r="AA265" s="85">
        <f>IF(AA76="x",'3 - Projects'!$O104,0)+IF(AA77="x",'3 - Projects'!$O105)+IF(AA78="x",'3 - Projects'!$O106)+IF(AA79="x",'3 - Projects'!$O107)+IF(AA80="x",'3 - Projects'!$O108)</f>
        <v>0</v>
      </c>
      <c r="AB265" s="85">
        <f>IF(AB76="x",'3 - Projects'!$O104,0)+IF(AB77="x",'3 - Projects'!$O105)+IF(AB78="x",'3 - Projects'!$O106)+IF(AB79="x",'3 - Projects'!$O107)+IF(AB80="x",'3 - Projects'!$O108)</f>
        <v>0</v>
      </c>
      <c r="AC265" s="85">
        <f>IF(AC76="x",'3 - Projects'!$O104,0)+IF(AC77="x",'3 - Projects'!$O105)+IF(AC78="x",'3 - Projects'!$O106)+IF(AC79="x",'3 - Projects'!$O107)+IF(AC80="x",'3 - Projects'!$O108)</f>
        <v>0</v>
      </c>
      <c r="AD265" s="85">
        <f>IF(AD76="x",'3 - Projects'!$O104,0)+IF(AD77="x",'3 - Projects'!$O105)+IF(AD78="x",'3 - Projects'!$O106)+IF(AD79="x",'3 - Projects'!$O107)+IF(AD80="x",'3 - Projects'!$O108)</f>
        <v>0</v>
      </c>
      <c r="AE265" s="85">
        <f>IF(AE76="x",'3 - Projects'!$O104,0)+IF(AE77="x",'3 - Projects'!$O105)+IF(AE78="x",'3 - Projects'!$O106)+IF(AE79="x",'3 - Projects'!$O107)+IF(AE80="x",'3 - Projects'!$O108)</f>
        <v>0</v>
      </c>
      <c r="AF265" s="85">
        <f>IF(AF76="x",'3 - Projects'!$O104,0)+IF(AF77="x",'3 - Projects'!$O105)+IF(AF78="x",'3 - Projects'!$O106)+IF(AF79="x",'3 - Projects'!$O107)+IF(AF80="x",'3 - Projects'!$O108)</f>
        <v>0</v>
      </c>
      <c r="AG265" s="85">
        <f>IF(AG76="x",'3 - Projects'!$O104,0)+IF(AG77="x",'3 - Projects'!$O105)+IF(AG78="x",'3 - Projects'!$O106)+IF(AG79="x",'3 - Projects'!$O107)+IF(AG80="x",'3 - Projects'!$O108)</f>
        <v>0</v>
      </c>
      <c r="AH265" s="85">
        <f>IF(AH76="x",'3 - Projects'!$O104,0)+IF(AH77="x",'3 - Projects'!$O105)+IF(AH78="x",'3 - Projects'!$O106)+IF(AH79="x",'3 - Projects'!$O107)+IF(AH80="x",'3 - Projects'!$O108)</f>
        <v>0</v>
      </c>
      <c r="AI265" s="85">
        <f>IF(AI76="x",'3 - Projects'!$O104,0)+IF(AI77="x",'3 - Projects'!$O105)+IF(AI78="x",'3 - Projects'!$O106)+IF(AI79="x",'3 - Projects'!$O107)+IF(AI80="x",'3 - Projects'!$O108)</f>
        <v>0</v>
      </c>
      <c r="AJ265" s="85">
        <f>IF(AJ76="x",'3 - Projects'!$O104,0)+IF(AJ77="x",'3 - Projects'!$O105)+IF(AJ78="x",'3 - Projects'!$O106)+IF(AJ79="x",'3 - Projects'!$O107)+IF(AJ80="x",'3 - Projects'!$O108)</f>
        <v>0</v>
      </c>
      <c r="AK265" s="85">
        <f>IF(AK76="x",'3 - Projects'!$O104,0)+IF(AK77="x",'3 - Projects'!$O105)+IF(AK78="x",'3 - Projects'!$O106)+IF(AK79="x",'3 - Projects'!$O107)+IF(AK80="x",'3 - Projects'!$O108)</f>
        <v>0</v>
      </c>
      <c r="AL265" s="85">
        <f>IF(AL76="x",'3 - Projects'!$O104,0)+IF(AL77="x",'3 - Projects'!$O105)+IF(AL78="x",'3 - Projects'!$O106)+IF(AL79="x",'3 - Projects'!$O107)+IF(AL80="x",'3 - Projects'!$O108)</f>
        <v>0</v>
      </c>
      <c r="AM265" s="85">
        <f>IF(AM76="x",'3 - Projects'!$O104,0)+IF(AM77="x",'3 - Projects'!$O105)+IF(AM78="x",'3 - Projects'!$O106)+IF(AM79="x",'3 - Projects'!$O107)+IF(AM80="x",'3 - Projects'!$O108)</f>
        <v>0</v>
      </c>
      <c r="AN265" s="85">
        <f>IF(AN76="x",'3 - Projects'!$O104,0)+IF(AN77="x",'3 - Projects'!$O105)+IF(AN78="x",'3 - Projects'!$O106)+IF(AN79="x",'3 - Projects'!$O107)+IF(AN80="x",'3 - Projects'!$O108)</f>
        <v>0</v>
      </c>
      <c r="AO265" s="85">
        <f>IF(AO76="x",'3 - Projects'!$O104,0)+IF(AO77="x",'3 - Projects'!$O105)+IF(AO78="x",'3 - Projects'!$O106)+IF(AO79="x",'3 - Projects'!$O107)+IF(AO80="x",'3 - Projects'!$O108)</f>
        <v>0</v>
      </c>
      <c r="AP265" s="85">
        <f>IF(AP76="x",'3 - Projects'!$O104,0)+IF(AP77="x",'3 - Projects'!$O105)+IF(AP78="x",'3 - Projects'!$O106)+IF(AP79="x",'3 - Projects'!$O107)+IF(AP80="x",'3 - Projects'!$O108)</f>
        <v>0</v>
      </c>
      <c r="AQ265" s="85">
        <f>IF(AQ76="x",'3 - Projects'!$O104,0)+IF(AQ77="x",'3 - Projects'!$O105)+IF(AQ78="x",'3 - Projects'!$O106)+IF(AQ79="x",'3 - Projects'!$O107)+IF(AQ80="x",'3 - Projects'!$O108)</f>
        <v>0</v>
      </c>
      <c r="AR265" s="85">
        <f>IF(AR76="x",'3 - Projects'!$O104,0)+IF(AR77="x",'3 - Projects'!$O105)+IF(AR78="x",'3 - Projects'!$O106)+IF(AR79="x",'3 - Projects'!$O107)+IF(AR80="x",'3 - Projects'!$O108)</f>
        <v>0</v>
      </c>
      <c r="AS265" s="85">
        <f>IF(AS76="x",'3 - Projects'!$O104,0)+IF(AS77="x",'3 - Projects'!$O105)+IF(AS78="x",'3 - Projects'!$O106)+IF(AS79="x",'3 - Projects'!$O107)+IF(AS80="x",'3 - Projects'!$O108)</f>
        <v>0</v>
      </c>
      <c r="AT265" s="85">
        <f>IF(AT76="x",'3 - Projects'!$O104,0)+IF(AT77="x",'3 - Projects'!$O105)+IF(AT78="x",'3 - Projects'!$O106)+IF(AT79="x",'3 - Projects'!$O107)+IF(AT80="x",'3 - Projects'!$O108)</f>
        <v>0</v>
      </c>
      <c r="AU265" s="85">
        <f>IF(AU76="x",'3 - Projects'!$O104,0)+IF(AU77="x",'3 - Projects'!$O105)+IF(AU78="x",'3 - Projects'!$O106)+IF(AU79="x",'3 - Projects'!$O107)+IF(AU80="x",'3 - Projects'!$O108)</f>
        <v>0</v>
      </c>
      <c r="AV265" s="85">
        <f>IF(AV76="x",'3 - Projects'!$O104,0)+IF(AV77="x",'3 - Projects'!$O105)+IF(AV78="x",'3 - Projects'!$O106)+IF(AV79="x",'3 - Projects'!$O107)+IF(AV80="x",'3 - Projects'!$O108)</f>
        <v>0</v>
      </c>
      <c r="AW265" s="85">
        <f>IF(AW76="x",'3 - Projects'!$O104,0)+IF(AW77="x",'3 - Projects'!$O105)+IF(AW78="x",'3 - Projects'!$O106)+IF(AW79="x",'3 - Projects'!$O107)+IF(AW80="x",'3 - Projects'!$O108)</f>
        <v>0</v>
      </c>
      <c r="AX265" s="85">
        <f>IF(AX76="x",'3 - Projects'!$O104,0)+IF(AX77="x",'3 - Projects'!$O105)+IF(AX78="x",'3 - Projects'!$O106)+IF(AX79="x",'3 - Projects'!$O107)+IF(AX80="x",'3 - Projects'!$O108)</f>
        <v>0</v>
      </c>
      <c r="AY265" s="85">
        <f>IF(AY76="x",'3 - Projects'!$O104,0)+IF(AY77="x",'3 - Projects'!$O105)+IF(AY78="x",'3 - Projects'!$O106)+IF(AY79="x",'3 - Projects'!$O107)+IF(AY80="x",'3 - Projects'!$O108)</f>
        <v>0</v>
      </c>
      <c r="AZ265" s="85">
        <f>IF(AZ76="x",'3 - Projects'!$O104,0)+IF(AZ77="x",'3 - Projects'!$O105)+IF(AZ78="x",'3 - Projects'!$O106)+IF(AZ79="x",'3 - Projects'!$O107)+IF(AZ80="x",'3 - Projects'!$O108)</f>
        <v>0</v>
      </c>
      <c r="BA265" s="85">
        <f>IF(BA76="x",'3 - Projects'!$O104,0)+IF(BA77="x",'3 - Projects'!$O105)+IF(BA78="x",'3 - Projects'!$O106)+IF(BA79="x",'3 - Projects'!$O107)+IF(BA80="x",'3 - Projects'!$O108)</f>
        <v>0</v>
      </c>
      <c r="BB265" s="85">
        <f>IF(BB76="x",'3 - Projects'!$O104,0)+IF(BB77="x",'3 - Projects'!$O105)+IF(BB78="x",'3 - Projects'!$O106)+IF(BB79="x",'3 - Projects'!$O107)+IF(BB80="x",'3 - Projects'!$O108)</f>
        <v>0</v>
      </c>
      <c r="BC265" s="85">
        <f>IF(BC76="x",'3 - Projects'!$O104,0)+IF(BC77="x",'3 - Projects'!$O105)+IF(BC78="x",'3 - Projects'!$O106)+IF(BC79="x",'3 - Projects'!$O107)+IF(BC80="x",'3 - Projects'!$O108)</f>
        <v>0</v>
      </c>
      <c r="BD265" s="85">
        <f>IF(BD76="x",'3 - Projects'!$O104,0)+IF(BD77="x",'3 - Projects'!$O105)+IF(BD78="x",'3 - Projects'!$O106)+IF(BD79="x",'3 - Projects'!$O107)+IF(BD80="x",'3 - Projects'!$O108)</f>
        <v>0</v>
      </c>
      <c r="BE265" s="85">
        <f>IF(BE76="x",'3 - Projects'!$O104,0)+IF(BE77="x",'3 - Projects'!$O105)+IF(BE78="x",'3 - Projects'!$O106)+IF(BE79="x",'3 - Projects'!$O107)+IF(BE80="x",'3 - Projects'!$O108)</f>
        <v>0</v>
      </c>
      <c r="BF265" s="85">
        <f>IF(BF76="x",'3 - Projects'!$O104,0)+IF(BF77="x",'3 - Projects'!$O105)+IF(BF78="x",'3 - Projects'!$O106)+IF(BF79="x",'3 - Projects'!$O107)+IF(BF80="x",'3 - Projects'!$O108)</f>
        <v>0</v>
      </c>
      <c r="BG265" s="85">
        <f>IF(BG76="x",'3 - Projects'!$O104,0)+IF(BG77="x",'3 - Projects'!$O105)+IF(BG78="x",'3 - Projects'!$O106)+IF(BG79="x",'3 - Projects'!$O107)+IF(BG80="x",'3 - Projects'!$O108)</f>
        <v>0</v>
      </c>
      <c r="BH265" s="86">
        <f>IF(BH76="x",'3 - Projects'!$O104,0)+IF(BH77="x",'3 - Projects'!$O105)+IF(BH78="x",'3 - Projects'!$O106)+IF(BH79="x",'3 - Projects'!$O107)+IF(BH80="x",'3 - Projects'!$O108)</f>
        <v>0</v>
      </c>
    </row>
    <row r="266" spans="1:60">
      <c r="A266" s="87"/>
      <c r="B266" s="88" t="str">
        <f>IF(Resource10_Name&lt;&gt;"",Resource10_Name&amp;"(s)","")</f>
        <v/>
      </c>
      <c r="C266" s="88"/>
      <c r="D266" s="88"/>
      <c r="E266" s="88"/>
      <c r="F266" s="88"/>
      <c r="G266" s="88"/>
      <c r="H266" s="88"/>
      <c r="I266" s="87">
        <f>IF(I76="x",'3 - Projects'!$P104,0)+IF(I77="x",'3 - Projects'!$P105)+IF(I78="x",'3 - Projects'!$P106)+IF(I79="x",'3 - Projects'!$P107)+IF(I80="x",'3 - Projects'!$P108)</f>
        <v>0</v>
      </c>
      <c r="J266" s="88">
        <f>IF(J76="x",'3 - Projects'!$P104,0)+IF(J77="x",'3 - Projects'!$P105)+IF(J78="x",'3 - Projects'!$P106)+IF(J79="x",'3 - Projects'!$P107)+IF(J80="x",'3 - Projects'!$P108)</f>
        <v>0</v>
      </c>
      <c r="K266" s="88">
        <f>IF(K76="x",'3 - Projects'!$P104,0)+IF(K77="x",'3 - Projects'!$P105)+IF(K78="x",'3 - Projects'!$P106)+IF(K79="x",'3 - Projects'!$P107)+IF(K80="x",'3 - Projects'!$P108)</f>
        <v>0</v>
      </c>
      <c r="L266" s="88">
        <f>IF(L76="x",'3 - Projects'!$P104,0)+IF(L77="x",'3 - Projects'!$P105)+IF(L78="x",'3 - Projects'!$P106)+IF(L79="x",'3 - Projects'!$P107)+IF(L80="x",'3 - Projects'!$P108)</f>
        <v>0</v>
      </c>
      <c r="M266" s="88">
        <f>IF(M76="x",'3 - Projects'!$P104,0)+IF(M77="x",'3 - Projects'!$P105)+IF(M78="x",'3 - Projects'!$P106)+IF(M79="x",'3 - Projects'!$P107)+IF(M80="x",'3 - Projects'!$P108)</f>
        <v>0</v>
      </c>
      <c r="N266" s="88">
        <f>IF(N76="x",'3 - Projects'!$P104,0)+IF(N77="x",'3 - Projects'!$P105)+IF(N78="x",'3 - Projects'!$P106)+IF(N79="x",'3 - Projects'!$P107)+IF(N80="x",'3 - Projects'!$P108)</f>
        <v>0</v>
      </c>
      <c r="O266" s="88">
        <f>IF(O76="x",'3 - Projects'!$P104,0)+IF(O77="x",'3 - Projects'!$P105)+IF(O78="x",'3 - Projects'!$P106)+IF(O79="x",'3 - Projects'!$P107)+IF(O80="x",'3 - Projects'!$P108)</f>
        <v>0</v>
      </c>
      <c r="P266" s="88">
        <f>IF(P76="x",'3 - Projects'!$P104,0)+IF(P77="x",'3 - Projects'!$P105)+IF(P78="x",'3 - Projects'!$P106)+IF(P79="x",'3 - Projects'!$P107)+IF(P80="x",'3 - Projects'!$P108)</f>
        <v>0</v>
      </c>
      <c r="Q266" s="88">
        <f>IF(Q76="x",'3 - Projects'!$P104,0)+IF(Q77="x",'3 - Projects'!$P105)+IF(Q78="x",'3 - Projects'!$P106)+IF(Q79="x",'3 - Projects'!$P107)+IF(Q80="x",'3 - Projects'!$P108)</f>
        <v>0</v>
      </c>
      <c r="R266" s="88">
        <f>IF(R76="x",'3 - Projects'!$P104,0)+IF(R77="x",'3 - Projects'!$P105)+IF(R78="x",'3 - Projects'!$P106)+IF(R79="x",'3 - Projects'!$P107)+IF(R80="x",'3 - Projects'!$P108)</f>
        <v>0</v>
      </c>
      <c r="S266" s="88">
        <f>IF(S76="x",'3 - Projects'!$P104,0)+IF(S77="x",'3 - Projects'!$P105)+IF(S78="x",'3 - Projects'!$P106)+IF(S79="x",'3 - Projects'!$P107)+IF(S80="x",'3 - Projects'!$P108)</f>
        <v>0</v>
      </c>
      <c r="T266" s="88">
        <f>IF(T76="x",'3 - Projects'!$P104,0)+IF(T77="x",'3 - Projects'!$P105)+IF(T78="x",'3 - Projects'!$P106)+IF(T79="x",'3 - Projects'!$P107)+IF(T80="x",'3 - Projects'!$P108)</f>
        <v>0</v>
      </c>
      <c r="U266" s="88">
        <f>IF(U76="x",'3 - Projects'!$P104,0)+IF(U77="x",'3 - Projects'!$P105)+IF(U78="x",'3 - Projects'!$P106)+IF(U79="x",'3 - Projects'!$P107)+IF(U80="x",'3 - Projects'!$P108)</f>
        <v>0</v>
      </c>
      <c r="V266" s="88">
        <f>IF(V76="x",'3 - Projects'!$P104,0)+IF(V77="x",'3 - Projects'!$P105)+IF(V78="x",'3 - Projects'!$P106)+IF(V79="x",'3 - Projects'!$P107)+IF(V80="x",'3 - Projects'!$P108)</f>
        <v>0</v>
      </c>
      <c r="W266" s="88">
        <f>IF(W76="x",'3 - Projects'!$P104,0)+IF(W77="x",'3 - Projects'!$P105)+IF(W78="x",'3 - Projects'!$P106)+IF(W79="x",'3 - Projects'!$P107)+IF(W80="x",'3 - Projects'!$P108)</f>
        <v>0</v>
      </c>
      <c r="X266" s="88">
        <f>IF(X76="x",'3 - Projects'!$P104,0)+IF(X77="x",'3 - Projects'!$P105)+IF(X78="x",'3 - Projects'!$P106)+IF(X79="x",'3 - Projects'!$P107)+IF(X80="x",'3 - Projects'!$P108)</f>
        <v>0</v>
      </c>
      <c r="Y266" s="88">
        <f>IF(Y76="x",'3 - Projects'!$P104,0)+IF(Y77="x",'3 - Projects'!$P105)+IF(Y78="x",'3 - Projects'!$P106)+IF(Y79="x",'3 - Projects'!$P107)+IF(Y80="x",'3 - Projects'!$P108)</f>
        <v>0</v>
      </c>
      <c r="Z266" s="88">
        <f>IF(Z76="x",'3 - Projects'!$P104,0)+IF(Z77="x",'3 - Projects'!$P105)+IF(Z78="x",'3 - Projects'!$P106)+IF(Z79="x",'3 - Projects'!$P107)+IF(Z80="x",'3 - Projects'!$P108)</f>
        <v>0</v>
      </c>
      <c r="AA266" s="88">
        <f>IF(AA76="x",'3 - Projects'!$P104,0)+IF(AA77="x",'3 - Projects'!$P105)+IF(AA78="x",'3 - Projects'!$P106)+IF(AA79="x",'3 - Projects'!$P107)+IF(AA80="x",'3 - Projects'!$P108)</f>
        <v>0</v>
      </c>
      <c r="AB266" s="88">
        <f>IF(AB76="x",'3 - Projects'!$P104,0)+IF(AB77="x",'3 - Projects'!$P105)+IF(AB78="x",'3 - Projects'!$P106)+IF(AB79="x",'3 - Projects'!$P107)+IF(AB80="x",'3 - Projects'!$P108)</f>
        <v>0</v>
      </c>
      <c r="AC266" s="88">
        <f>IF(AC76="x",'3 - Projects'!$P104,0)+IF(AC77="x",'3 - Projects'!$P105)+IF(AC78="x",'3 - Projects'!$P106)+IF(AC79="x",'3 - Projects'!$P107)+IF(AC80="x",'3 - Projects'!$P108)</f>
        <v>0</v>
      </c>
      <c r="AD266" s="88">
        <f>IF(AD76="x",'3 - Projects'!$P104,0)+IF(AD77="x",'3 - Projects'!$P105)+IF(AD78="x",'3 - Projects'!$P106)+IF(AD79="x",'3 - Projects'!$P107)+IF(AD80="x",'3 - Projects'!$P108)</f>
        <v>0</v>
      </c>
      <c r="AE266" s="88">
        <f>IF(AE76="x",'3 - Projects'!$P104,0)+IF(AE77="x",'3 - Projects'!$P105)+IF(AE78="x",'3 - Projects'!$P106)+IF(AE79="x",'3 - Projects'!$P107)+IF(AE80="x",'3 - Projects'!$P108)</f>
        <v>0</v>
      </c>
      <c r="AF266" s="88">
        <f>IF(AF76="x",'3 - Projects'!$P104,0)+IF(AF77="x",'3 - Projects'!$P105)+IF(AF78="x",'3 - Projects'!$P106)+IF(AF79="x",'3 - Projects'!$P107)+IF(AF80="x",'3 - Projects'!$P108)</f>
        <v>0</v>
      </c>
      <c r="AG266" s="88">
        <f>IF(AG76="x",'3 - Projects'!$P104,0)+IF(AG77="x",'3 - Projects'!$P105)+IF(AG78="x",'3 - Projects'!$P106)+IF(AG79="x",'3 - Projects'!$P107)+IF(AG80="x",'3 - Projects'!$P108)</f>
        <v>0</v>
      </c>
      <c r="AH266" s="88">
        <f>IF(AH76="x",'3 - Projects'!$P104,0)+IF(AH77="x",'3 - Projects'!$P105)+IF(AH78="x",'3 - Projects'!$P106)+IF(AH79="x",'3 - Projects'!$P107)+IF(AH80="x",'3 - Projects'!$P108)</f>
        <v>0</v>
      </c>
      <c r="AI266" s="88">
        <f>IF(AI76="x",'3 - Projects'!$P104,0)+IF(AI77="x",'3 - Projects'!$P105)+IF(AI78="x",'3 - Projects'!$P106)+IF(AI79="x",'3 - Projects'!$P107)+IF(AI80="x",'3 - Projects'!$P108)</f>
        <v>0</v>
      </c>
      <c r="AJ266" s="88">
        <f>IF(AJ76="x",'3 - Projects'!$P104,0)+IF(AJ77="x",'3 - Projects'!$P105)+IF(AJ78="x",'3 - Projects'!$P106)+IF(AJ79="x",'3 - Projects'!$P107)+IF(AJ80="x",'3 - Projects'!$P108)</f>
        <v>0</v>
      </c>
      <c r="AK266" s="88">
        <f>IF(AK76="x",'3 - Projects'!$P104,0)+IF(AK77="x",'3 - Projects'!$P105)+IF(AK78="x",'3 - Projects'!$P106)+IF(AK79="x",'3 - Projects'!$P107)+IF(AK80="x",'3 - Projects'!$P108)</f>
        <v>0</v>
      </c>
      <c r="AL266" s="88">
        <f>IF(AL76="x",'3 - Projects'!$P104,0)+IF(AL77="x",'3 - Projects'!$P105)+IF(AL78="x",'3 - Projects'!$P106)+IF(AL79="x",'3 - Projects'!$P107)+IF(AL80="x",'3 - Projects'!$P108)</f>
        <v>0</v>
      </c>
      <c r="AM266" s="88">
        <f>IF(AM76="x",'3 - Projects'!$P104,0)+IF(AM77="x",'3 - Projects'!$P105)+IF(AM78="x",'3 - Projects'!$P106)+IF(AM79="x",'3 - Projects'!$P107)+IF(AM80="x",'3 - Projects'!$P108)</f>
        <v>0</v>
      </c>
      <c r="AN266" s="88">
        <f>IF(AN76="x",'3 - Projects'!$P104,0)+IF(AN77="x",'3 - Projects'!$P105)+IF(AN78="x",'3 - Projects'!$P106)+IF(AN79="x",'3 - Projects'!$P107)+IF(AN80="x",'3 - Projects'!$P108)</f>
        <v>0</v>
      </c>
      <c r="AO266" s="88">
        <f>IF(AO76="x",'3 - Projects'!$P104,0)+IF(AO77="x",'3 - Projects'!$P105)+IF(AO78="x",'3 - Projects'!$P106)+IF(AO79="x",'3 - Projects'!$P107)+IF(AO80="x",'3 - Projects'!$P108)</f>
        <v>0</v>
      </c>
      <c r="AP266" s="88">
        <f>IF(AP76="x",'3 - Projects'!$P104,0)+IF(AP77="x",'3 - Projects'!$P105)+IF(AP78="x",'3 - Projects'!$P106)+IF(AP79="x",'3 - Projects'!$P107)+IF(AP80="x",'3 - Projects'!$P108)</f>
        <v>0</v>
      </c>
      <c r="AQ266" s="88">
        <f>IF(AQ76="x",'3 - Projects'!$P104,0)+IF(AQ77="x",'3 - Projects'!$P105)+IF(AQ78="x",'3 - Projects'!$P106)+IF(AQ79="x",'3 - Projects'!$P107)+IF(AQ80="x",'3 - Projects'!$P108)</f>
        <v>0</v>
      </c>
      <c r="AR266" s="88">
        <f>IF(AR76="x",'3 - Projects'!$P104,0)+IF(AR77="x",'3 - Projects'!$P105)+IF(AR78="x",'3 - Projects'!$P106)+IF(AR79="x",'3 - Projects'!$P107)+IF(AR80="x",'3 - Projects'!$P108)</f>
        <v>0</v>
      </c>
      <c r="AS266" s="88">
        <f>IF(AS76="x",'3 - Projects'!$P104,0)+IF(AS77="x",'3 - Projects'!$P105)+IF(AS78="x",'3 - Projects'!$P106)+IF(AS79="x",'3 - Projects'!$P107)+IF(AS80="x",'3 - Projects'!$P108)</f>
        <v>0</v>
      </c>
      <c r="AT266" s="88">
        <f>IF(AT76="x",'3 - Projects'!$P104,0)+IF(AT77="x",'3 - Projects'!$P105)+IF(AT78="x",'3 - Projects'!$P106)+IF(AT79="x",'3 - Projects'!$P107)+IF(AT80="x",'3 - Projects'!$P108)</f>
        <v>0</v>
      </c>
      <c r="AU266" s="88">
        <f>IF(AU76="x",'3 - Projects'!$P104,0)+IF(AU77="x",'3 - Projects'!$P105)+IF(AU78="x",'3 - Projects'!$P106)+IF(AU79="x",'3 - Projects'!$P107)+IF(AU80="x",'3 - Projects'!$P108)</f>
        <v>0</v>
      </c>
      <c r="AV266" s="88">
        <f>IF(AV76="x",'3 - Projects'!$P104,0)+IF(AV77="x",'3 - Projects'!$P105)+IF(AV78="x",'3 - Projects'!$P106)+IF(AV79="x",'3 - Projects'!$P107)+IF(AV80="x",'3 - Projects'!$P108)</f>
        <v>0</v>
      </c>
      <c r="AW266" s="88">
        <f>IF(AW76="x",'3 - Projects'!$P104,0)+IF(AW77="x",'3 - Projects'!$P105)+IF(AW78="x",'3 - Projects'!$P106)+IF(AW79="x",'3 - Projects'!$P107)+IF(AW80="x",'3 - Projects'!$P108)</f>
        <v>0</v>
      </c>
      <c r="AX266" s="88">
        <f>IF(AX76="x",'3 - Projects'!$P104,0)+IF(AX77="x",'3 - Projects'!$P105)+IF(AX78="x",'3 - Projects'!$P106)+IF(AX79="x",'3 - Projects'!$P107)+IF(AX80="x",'3 - Projects'!$P108)</f>
        <v>0</v>
      </c>
      <c r="AY266" s="88">
        <f>IF(AY76="x",'3 - Projects'!$P104,0)+IF(AY77="x",'3 - Projects'!$P105)+IF(AY78="x",'3 - Projects'!$P106)+IF(AY79="x",'3 - Projects'!$P107)+IF(AY80="x",'3 - Projects'!$P108)</f>
        <v>0</v>
      </c>
      <c r="AZ266" s="88">
        <f>IF(AZ76="x",'3 - Projects'!$P104,0)+IF(AZ77="x",'3 - Projects'!$P105)+IF(AZ78="x",'3 - Projects'!$P106)+IF(AZ79="x",'3 - Projects'!$P107)+IF(AZ80="x",'3 - Projects'!$P108)</f>
        <v>0</v>
      </c>
      <c r="BA266" s="88">
        <f>IF(BA76="x",'3 - Projects'!$P104,0)+IF(BA77="x",'3 - Projects'!$P105)+IF(BA78="x",'3 - Projects'!$P106)+IF(BA79="x",'3 - Projects'!$P107)+IF(BA80="x",'3 - Projects'!$P108)</f>
        <v>0</v>
      </c>
      <c r="BB266" s="88">
        <f>IF(BB76="x",'3 - Projects'!$P104,0)+IF(BB77="x",'3 - Projects'!$P105)+IF(BB78="x",'3 - Projects'!$P106)+IF(BB79="x",'3 - Projects'!$P107)+IF(BB80="x",'3 - Projects'!$P108)</f>
        <v>0</v>
      </c>
      <c r="BC266" s="88">
        <f>IF(BC76="x",'3 - Projects'!$P104,0)+IF(BC77="x",'3 - Projects'!$P105)+IF(BC78="x",'3 - Projects'!$P106)+IF(BC79="x",'3 - Projects'!$P107)+IF(BC80="x",'3 - Projects'!$P108)</f>
        <v>0</v>
      </c>
      <c r="BD266" s="88">
        <f>IF(BD76="x",'3 - Projects'!$P104,0)+IF(BD77="x",'3 - Projects'!$P105)+IF(BD78="x",'3 - Projects'!$P106)+IF(BD79="x",'3 - Projects'!$P107)+IF(BD80="x",'3 - Projects'!$P108)</f>
        <v>0</v>
      </c>
      <c r="BE266" s="88">
        <f>IF(BE76="x",'3 - Projects'!$P104,0)+IF(BE77="x",'3 - Projects'!$P105)+IF(BE78="x",'3 - Projects'!$P106)+IF(BE79="x",'3 - Projects'!$P107)+IF(BE80="x",'3 - Projects'!$P108)</f>
        <v>0</v>
      </c>
      <c r="BF266" s="88">
        <f>IF(BF76="x",'3 - Projects'!$P104,0)+IF(BF77="x",'3 - Projects'!$P105)+IF(BF78="x",'3 - Projects'!$P106)+IF(BF79="x",'3 - Projects'!$P107)+IF(BF80="x",'3 - Projects'!$P108)</f>
        <v>0</v>
      </c>
      <c r="BG266" s="88">
        <f>IF(BG76="x",'3 - Projects'!$P104,0)+IF(BG77="x",'3 - Projects'!$P105)+IF(BG78="x",'3 - Projects'!$P106)+IF(BG79="x",'3 - Projects'!$P107)+IF(BG80="x",'3 - Projects'!$P108)</f>
        <v>0</v>
      </c>
      <c r="BH266" s="89">
        <f>IF(BH76="x",'3 - Projects'!$P104,0)+IF(BH77="x",'3 - Projects'!$P105)+IF(BH78="x",'3 - Projects'!$P106)+IF(BH79="x",'3 - Projects'!$P107)+IF(BH80="x",'3 - Projects'!$P108)</f>
        <v>0</v>
      </c>
    </row>
    <row r="267" spans="1:60">
      <c r="A267" s="93" t="s">
        <v>22</v>
      </c>
      <c r="B267" s="82" t="str">
        <f>IF(Resource1_Name&lt;&gt;"",Resource1_Name&amp;"(s)","")</f>
        <v/>
      </c>
      <c r="C267" s="85"/>
      <c r="D267" s="85"/>
      <c r="E267" s="85"/>
      <c r="F267" s="85"/>
      <c r="G267" s="85"/>
      <c r="H267" s="85"/>
      <c r="I267" s="84">
        <f>IF(I81="x",'3 - Projects'!$G114,0)+IF(I82="x",'3 - Projects'!$G115)+IF(I83="x",'3 - Projects'!$G116)+IF(I84="x",'3 - Projects'!$G117)+IF(I85="x",'3 - Projects'!$G118)</f>
        <v>0</v>
      </c>
      <c r="J267" s="85">
        <f>IF(J81="x",'3 - Projects'!$G114,0)+IF(J82="x",'3 - Projects'!$G115)+IF(J83="x",'3 - Projects'!$G116)+IF(J84="x",'3 - Projects'!$G117)+IF(J85="x",'3 - Projects'!$G118)</f>
        <v>0</v>
      </c>
      <c r="K267" s="85">
        <f>IF(K81="x",'3 - Projects'!$G114,0)+IF(K82="x",'3 - Projects'!$G115)+IF(K83="x",'3 - Projects'!$G116)+IF(K84="x",'3 - Projects'!$G117)+IF(K85="x",'3 - Projects'!$G118)</f>
        <v>0</v>
      </c>
      <c r="L267" s="85">
        <f>IF(L81="x",'3 - Projects'!$G114,0)+IF(L82="x",'3 - Projects'!$G115)+IF(L83="x",'3 - Projects'!$G116)+IF(L84="x",'3 - Projects'!$G117)+IF(L85="x",'3 - Projects'!$G118)</f>
        <v>0</v>
      </c>
      <c r="M267" s="85">
        <f>IF(M81="x",'3 - Projects'!$G114,0)+IF(M82="x",'3 - Projects'!$G115)+IF(M83="x",'3 - Projects'!$G116)+IF(M84="x",'3 - Projects'!$G117)+IF(M85="x",'3 - Projects'!$G118)</f>
        <v>0</v>
      </c>
      <c r="N267" s="85">
        <f>IF(N81="x",'3 - Projects'!$G114,0)+IF(N82="x",'3 - Projects'!$G115)+IF(N83="x",'3 - Projects'!$G116)+IF(N84="x",'3 - Projects'!$G117)+IF(N85="x",'3 - Projects'!$G118)</f>
        <v>0</v>
      </c>
      <c r="O267" s="85">
        <f>IF(O81="x",'3 - Projects'!$G114,0)+IF(O82="x",'3 - Projects'!$G115)+IF(O83="x",'3 - Projects'!$G116)+IF(O84="x",'3 - Projects'!$G117)+IF(O85="x",'3 - Projects'!$G118)</f>
        <v>0</v>
      </c>
      <c r="P267" s="85">
        <f>IF(P81="x",'3 - Projects'!$G114,0)+IF(P82="x",'3 - Projects'!$G115)+IF(P83="x",'3 - Projects'!$G116)+IF(P84="x",'3 - Projects'!$G117)+IF(P85="x",'3 - Projects'!$G118)</f>
        <v>0</v>
      </c>
      <c r="Q267" s="85">
        <f>IF(Q81="x",'3 - Projects'!$G114,0)+IF(Q82="x",'3 - Projects'!$G115)+IF(Q83="x",'3 - Projects'!$G116)+IF(Q84="x",'3 - Projects'!$G117)+IF(Q85="x",'3 - Projects'!$G118)</f>
        <v>0</v>
      </c>
      <c r="R267" s="85">
        <f>IF(R81="x",'3 - Projects'!$G114,0)+IF(R82="x",'3 - Projects'!$G115)+IF(R83="x",'3 - Projects'!$G116)+IF(R84="x",'3 - Projects'!$G117)+IF(R85="x",'3 - Projects'!$G118)</f>
        <v>0</v>
      </c>
      <c r="S267" s="85">
        <f>IF(S81="x",'3 - Projects'!$G114,0)+IF(S82="x",'3 - Projects'!$G115)+IF(S83="x",'3 - Projects'!$G116)+IF(S84="x",'3 - Projects'!$G117)+IF(S85="x",'3 - Projects'!$G118)</f>
        <v>0</v>
      </c>
      <c r="T267" s="85">
        <f>IF(T81="x",'3 - Projects'!$G114,0)+IF(T82="x",'3 - Projects'!$G115)+IF(T83="x",'3 - Projects'!$G116)+IF(T84="x",'3 - Projects'!$G117)+IF(T85="x",'3 - Projects'!$G118)</f>
        <v>0</v>
      </c>
      <c r="U267" s="85">
        <f>IF(U81="x",'3 - Projects'!$G114,0)+IF(U82="x",'3 - Projects'!$G115)+IF(U83="x",'3 - Projects'!$G116)+IF(U84="x",'3 - Projects'!$G117)+IF(U85="x",'3 - Projects'!$G118)</f>
        <v>0</v>
      </c>
      <c r="V267" s="85">
        <f>IF(V81="x",'3 - Projects'!$G114,0)+IF(V82="x",'3 - Projects'!$G115)+IF(V83="x",'3 - Projects'!$G116)+IF(V84="x",'3 - Projects'!$G117)+IF(V85="x",'3 - Projects'!$G118)</f>
        <v>0</v>
      </c>
      <c r="W267" s="85">
        <f>IF(W81="x",'3 - Projects'!$G114,0)+IF(W82="x",'3 - Projects'!$G115)+IF(W83="x",'3 - Projects'!$G116)+IF(W84="x",'3 - Projects'!$G117)+IF(W85="x",'3 - Projects'!$G118)</f>
        <v>0</v>
      </c>
      <c r="X267" s="85">
        <f>IF(X81="x",'3 - Projects'!$G114,0)+IF(X82="x",'3 - Projects'!$G115)+IF(X83="x",'3 - Projects'!$G116)+IF(X84="x",'3 - Projects'!$G117)+IF(X85="x",'3 - Projects'!$G118)</f>
        <v>0</v>
      </c>
      <c r="Y267" s="85">
        <f>IF(Y81="x",'3 - Projects'!$G114,0)+IF(Y82="x",'3 - Projects'!$G115)+IF(Y83="x",'3 - Projects'!$G116)+IF(Y84="x",'3 - Projects'!$G117)+IF(Y85="x",'3 - Projects'!$G118)</f>
        <v>0</v>
      </c>
      <c r="Z267" s="85">
        <f>IF(Z81="x",'3 - Projects'!$G114,0)+IF(Z82="x",'3 - Projects'!$G115)+IF(Z83="x",'3 - Projects'!$G116)+IF(Z84="x",'3 - Projects'!$G117)+IF(Z85="x",'3 - Projects'!$G118)</f>
        <v>0</v>
      </c>
      <c r="AA267" s="85">
        <f>IF(AA81="x",'3 - Projects'!$G114,0)+IF(AA82="x",'3 - Projects'!$G115)+IF(AA83="x",'3 - Projects'!$G116)+IF(AA84="x",'3 - Projects'!$G117)+IF(AA85="x",'3 - Projects'!$G118)</f>
        <v>0</v>
      </c>
      <c r="AB267" s="85">
        <f>IF(AB81="x",'3 - Projects'!$G114,0)+IF(AB82="x",'3 - Projects'!$G115)+IF(AB83="x",'3 - Projects'!$G116)+IF(AB84="x",'3 - Projects'!$G117)+IF(AB85="x",'3 - Projects'!$G118)</f>
        <v>0</v>
      </c>
      <c r="AC267" s="85">
        <f>IF(AC81="x",'3 - Projects'!$G114,0)+IF(AC82="x",'3 - Projects'!$G115)+IF(AC83="x",'3 - Projects'!$G116)+IF(AC84="x",'3 - Projects'!$G117)+IF(AC85="x",'3 - Projects'!$G118)</f>
        <v>0</v>
      </c>
      <c r="AD267" s="85">
        <f>IF(AD81="x",'3 - Projects'!$G114,0)+IF(AD82="x",'3 - Projects'!$G115)+IF(AD83="x",'3 - Projects'!$G116)+IF(AD84="x",'3 - Projects'!$G117)+IF(AD85="x",'3 - Projects'!$G118)</f>
        <v>0</v>
      </c>
      <c r="AE267" s="85">
        <f>IF(AE81="x",'3 - Projects'!$G114,0)+IF(AE82="x",'3 - Projects'!$G115)+IF(AE83="x",'3 - Projects'!$G116)+IF(AE84="x",'3 - Projects'!$G117)+IF(AE85="x",'3 - Projects'!$G118)</f>
        <v>0</v>
      </c>
      <c r="AF267" s="85">
        <f>IF(AF81="x",'3 - Projects'!$G114,0)+IF(AF82="x",'3 - Projects'!$G115)+IF(AF83="x",'3 - Projects'!$G116)+IF(AF84="x",'3 - Projects'!$G117)+IF(AF85="x",'3 - Projects'!$G118)</f>
        <v>0</v>
      </c>
      <c r="AG267" s="85">
        <f>IF(AG81="x",'3 - Projects'!$G114,0)+IF(AG82="x",'3 - Projects'!$G115)+IF(AG83="x",'3 - Projects'!$G116)+IF(AG84="x",'3 - Projects'!$G117)+IF(AG85="x",'3 - Projects'!$G118)</f>
        <v>0</v>
      </c>
      <c r="AH267" s="85">
        <f>IF(AH81="x",'3 - Projects'!$G114,0)+IF(AH82="x",'3 - Projects'!$G115)+IF(AH83="x",'3 - Projects'!$G116)+IF(AH84="x",'3 - Projects'!$G117)+IF(AH85="x",'3 - Projects'!$G118)</f>
        <v>0</v>
      </c>
      <c r="AI267" s="85">
        <f>IF(AI81="x",'3 - Projects'!$G114,0)+IF(AI82="x",'3 - Projects'!$G115)+IF(AI83="x",'3 - Projects'!$G116)+IF(AI84="x",'3 - Projects'!$G117)+IF(AI85="x",'3 - Projects'!$G118)</f>
        <v>0</v>
      </c>
      <c r="AJ267" s="85">
        <f>IF(AJ81="x",'3 - Projects'!$G114,0)+IF(AJ82="x",'3 - Projects'!$G115)+IF(AJ83="x",'3 - Projects'!$G116)+IF(AJ84="x",'3 - Projects'!$G117)+IF(AJ85="x",'3 - Projects'!$G118)</f>
        <v>0</v>
      </c>
      <c r="AK267" s="85">
        <f>IF(AK81="x",'3 - Projects'!$G114,0)+IF(AK82="x",'3 - Projects'!$G115)+IF(AK83="x",'3 - Projects'!$G116)+IF(AK84="x",'3 - Projects'!$G117)+IF(AK85="x",'3 - Projects'!$G118)</f>
        <v>0</v>
      </c>
      <c r="AL267" s="85">
        <f>IF(AL81="x",'3 - Projects'!$G114,0)+IF(AL82="x",'3 - Projects'!$G115)+IF(AL83="x",'3 - Projects'!$G116)+IF(AL84="x",'3 - Projects'!$G117)+IF(AL85="x",'3 - Projects'!$G118)</f>
        <v>0</v>
      </c>
      <c r="AM267" s="85">
        <f>IF(AM81="x",'3 - Projects'!$G114,0)+IF(AM82="x",'3 - Projects'!$G115)+IF(AM83="x",'3 - Projects'!$G116)+IF(AM84="x",'3 - Projects'!$G117)+IF(AM85="x",'3 - Projects'!$G118)</f>
        <v>0</v>
      </c>
      <c r="AN267" s="85">
        <f>IF(AN81="x",'3 - Projects'!$G114,0)+IF(AN82="x",'3 - Projects'!$G115)+IF(AN83="x",'3 - Projects'!$G116)+IF(AN84="x",'3 - Projects'!$G117)+IF(AN85="x",'3 - Projects'!$G118)</f>
        <v>0</v>
      </c>
      <c r="AO267" s="85">
        <f>IF(AO81="x",'3 - Projects'!$G114,0)+IF(AO82="x",'3 - Projects'!$G115)+IF(AO83="x",'3 - Projects'!$G116)+IF(AO84="x",'3 - Projects'!$G117)+IF(AO85="x",'3 - Projects'!$G118)</f>
        <v>0</v>
      </c>
      <c r="AP267" s="85">
        <f>IF(AP81="x",'3 - Projects'!$G114,0)+IF(AP82="x",'3 - Projects'!$G115)+IF(AP83="x",'3 - Projects'!$G116)+IF(AP84="x",'3 - Projects'!$G117)+IF(AP85="x",'3 - Projects'!$G118)</f>
        <v>0</v>
      </c>
      <c r="AQ267" s="85">
        <f>IF(AQ81="x",'3 - Projects'!$G114,0)+IF(AQ82="x",'3 - Projects'!$G115)+IF(AQ83="x",'3 - Projects'!$G116)+IF(AQ84="x",'3 - Projects'!$G117)+IF(AQ85="x",'3 - Projects'!$G118)</f>
        <v>0</v>
      </c>
      <c r="AR267" s="85">
        <f>IF(AR81="x",'3 - Projects'!$G114,0)+IF(AR82="x",'3 - Projects'!$G115)+IF(AR83="x",'3 - Projects'!$G116)+IF(AR84="x",'3 - Projects'!$G117)+IF(AR85="x",'3 - Projects'!$G118)</f>
        <v>0</v>
      </c>
      <c r="AS267" s="85">
        <f>IF(AS81="x",'3 - Projects'!$G114,0)+IF(AS82="x",'3 - Projects'!$G115)+IF(AS83="x",'3 - Projects'!$G116)+IF(AS84="x",'3 - Projects'!$G117)+IF(AS85="x",'3 - Projects'!$G118)</f>
        <v>0</v>
      </c>
      <c r="AT267" s="85">
        <f>IF(AT81="x",'3 - Projects'!$G114,0)+IF(AT82="x",'3 - Projects'!$G115)+IF(AT83="x",'3 - Projects'!$G116)+IF(AT84="x",'3 - Projects'!$G117)+IF(AT85="x",'3 - Projects'!$G118)</f>
        <v>0</v>
      </c>
      <c r="AU267" s="85">
        <f>IF(AU81="x",'3 - Projects'!$G114,0)+IF(AU82="x",'3 - Projects'!$G115)+IF(AU83="x",'3 - Projects'!$G116)+IF(AU84="x",'3 - Projects'!$G117)+IF(AU85="x",'3 - Projects'!$G118)</f>
        <v>0</v>
      </c>
      <c r="AV267" s="85">
        <f>IF(AV81="x",'3 - Projects'!$G114,0)+IF(AV82="x",'3 - Projects'!$G115)+IF(AV83="x",'3 - Projects'!$G116)+IF(AV84="x",'3 - Projects'!$G117)+IF(AV85="x",'3 - Projects'!$G118)</f>
        <v>0</v>
      </c>
      <c r="AW267" s="85">
        <f>IF(AW81="x",'3 - Projects'!$G114,0)+IF(AW82="x",'3 - Projects'!$G115)+IF(AW83="x",'3 - Projects'!$G116)+IF(AW84="x",'3 - Projects'!$G117)+IF(AW85="x",'3 - Projects'!$G118)</f>
        <v>0</v>
      </c>
      <c r="AX267" s="85">
        <f>IF(AX81="x",'3 - Projects'!$G114,0)+IF(AX82="x",'3 - Projects'!$G115)+IF(AX83="x",'3 - Projects'!$G116)+IF(AX84="x",'3 - Projects'!$G117)+IF(AX85="x",'3 - Projects'!$G118)</f>
        <v>0</v>
      </c>
      <c r="AY267" s="85">
        <f>IF(AY81="x",'3 - Projects'!$G114,0)+IF(AY82="x",'3 - Projects'!$G115)+IF(AY83="x",'3 - Projects'!$G116)+IF(AY84="x",'3 - Projects'!$G117)+IF(AY85="x",'3 - Projects'!$G118)</f>
        <v>0</v>
      </c>
      <c r="AZ267" s="85">
        <f>IF(AZ81="x",'3 - Projects'!$G114,0)+IF(AZ82="x",'3 - Projects'!$G115)+IF(AZ83="x",'3 - Projects'!$G116)+IF(AZ84="x",'3 - Projects'!$G117)+IF(AZ85="x",'3 - Projects'!$G118)</f>
        <v>0</v>
      </c>
      <c r="BA267" s="85">
        <f>IF(BA81="x",'3 - Projects'!$G114,0)+IF(BA82="x",'3 - Projects'!$G115)+IF(BA83="x",'3 - Projects'!$G116)+IF(BA84="x",'3 - Projects'!$G117)+IF(BA85="x",'3 - Projects'!$G118)</f>
        <v>0</v>
      </c>
      <c r="BB267" s="85">
        <f>IF(BB81="x",'3 - Projects'!$G114,0)+IF(BB82="x",'3 - Projects'!$G115)+IF(BB83="x",'3 - Projects'!$G116)+IF(BB84="x",'3 - Projects'!$G117)+IF(BB85="x",'3 - Projects'!$G118)</f>
        <v>0</v>
      </c>
      <c r="BC267" s="85">
        <f>IF(BC81="x",'3 - Projects'!$G114,0)+IF(BC82="x",'3 - Projects'!$G115)+IF(BC83="x",'3 - Projects'!$G116)+IF(BC84="x",'3 - Projects'!$G117)+IF(BC85="x",'3 - Projects'!$G118)</f>
        <v>0</v>
      </c>
      <c r="BD267" s="85">
        <f>IF(BD81="x",'3 - Projects'!$G114,0)+IF(BD82="x",'3 - Projects'!$G115)+IF(BD83="x",'3 - Projects'!$G116)+IF(BD84="x",'3 - Projects'!$G117)+IF(BD85="x",'3 - Projects'!$G118)</f>
        <v>0</v>
      </c>
      <c r="BE267" s="85">
        <f>IF(BE81="x",'3 - Projects'!$G114,0)+IF(BE82="x",'3 - Projects'!$G115)+IF(BE83="x",'3 - Projects'!$G116)+IF(BE84="x",'3 - Projects'!$G117)+IF(BE85="x",'3 - Projects'!$G118)</f>
        <v>0</v>
      </c>
      <c r="BF267" s="85">
        <f>IF(BF81="x",'3 - Projects'!$G114,0)+IF(BF82="x",'3 - Projects'!$G115)+IF(BF83="x",'3 - Projects'!$G116)+IF(BF84="x",'3 - Projects'!$G117)+IF(BF85="x",'3 - Projects'!$G118)</f>
        <v>0</v>
      </c>
      <c r="BG267" s="85">
        <f>IF(BG81="x",'3 - Projects'!$G114,0)+IF(BG82="x",'3 - Projects'!$G115)+IF(BG83="x",'3 - Projects'!$G116)+IF(BG84="x",'3 - Projects'!$G117)+IF(BG85="x",'3 - Projects'!$G118)</f>
        <v>0</v>
      </c>
      <c r="BH267" s="86">
        <f>IF(BH81="x",'3 - Projects'!$G114,0)+IF(BH82="x",'3 - Projects'!$G115)+IF(BH83="x",'3 - Projects'!$G116)+IF(BH84="x",'3 - Projects'!$G117)+IF(BH85="x",'3 - Projects'!$G118)</f>
        <v>0</v>
      </c>
    </row>
    <row r="268" spans="1:60">
      <c r="A268" s="84"/>
      <c r="B268" s="85" t="str">
        <f>IF(Resource2_Name&lt;&gt;"",Resource2_Name&amp;"(s)","")</f>
        <v/>
      </c>
      <c r="C268" s="85"/>
      <c r="D268" s="85"/>
      <c r="E268" s="85"/>
      <c r="F268" s="85"/>
      <c r="G268" s="85"/>
      <c r="H268" s="85"/>
      <c r="I268" s="84">
        <f>IF(I81="x",'3 - Projects'!$H114,0)+IF(I82="x",'3 - Projects'!$H115)+IF(I83="x",'3 - Projects'!$H116)+IF(I84="x",'3 - Projects'!$H117)+IF(I85="x",'3 - Projects'!$H118)</f>
        <v>0</v>
      </c>
      <c r="J268" s="85">
        <f>IF(J81="x",'3 - Projects'!$H114,0)+IF(J82="x",'3 - Projects'!$H115)+IF(J83="x",'3 - Projects'!$H116)+IF(J84="x",'3 - Projects'!$H117)+IF(J85="x",'3 - Projects'!$H118)</f>
        <v>0</v>
      </c>
      <c r="K268" s="85">
        <f>IF(K81="x",'3 - Projects'!$H114,0)+IF(K82="x",'3 - Projects'!$H115)+IF(K83="x",'3 - Projects'!$H116)+IF(K84="x",'3 - Projects'!$H117)+IF(K85="x",'3 - Projects'!$H118)</f>
        <v>0</v>
      </c>
      <c r="L268" s="85">
        <f>IF(L81="x",'3 - Projects'!$H114,0)+IF(L82="x",'3 - Projects'!$H115)+IF(L83="x",'3 - Projects'!$H116)+IF(L84="x",'3 - Projects'!$H117)+IF(L85="x",'3 - Projects'!$H118)</f>
        <v>0</v>
      </c>
      <c r="M268" s="85">
        <f>IF(M81="x",'3 - Projects'!$H114,0)+IF(M82="x",'3 - Projects'!$H115)+IF(M83="x",'3 - Projects'!$H116)+IF(M84="x",'3 - Projects'!$H117)+IF(M85="x",'3 - Projects'!$H118)</f>
        <v>0</v>
      </c>
      <c r="N268" s="85">
        <f>IF(N81="x",'3 - Projects'!$H114,0)+IF(N82="x",'3 - Projects'!$H115)+IF(N83="x",'3 - Projects'!$H116)+IF(N84="x",'3 - Projects'!$H117)+IF(N85="x",'3 - Projects'!$H118)</f>
        <v>0</v>
      </c>
      <c r="O268" s="85">
        <f>IF(O81="x",'3 - Projects'!$H114,0)+IF(O82="x",'3 - Projects'!$H115)+IF(O83="x",'3 - Projects'!$H116)+IF(O84="x",'3 - Projects'!$H117)+IF(O85="x",'3 - Projects'!$H118)</f>
        <v>0</v>
      </c>
      <c r="P268" s="85">
        <f>IF(P81="x",'3 - Projects'!$H114,0)+IF(P82="x",'3 - Projects'!$H115)+IF(P83="x",'3 - Projects'!$H116)+IF(P84="x",'3 - Projects'!$H117)+IF(P85="x",'3 - Projects'!$H118)</f>
        <v>0</v>
      </c>
      <c r="Q268" s="85">
        <f>IF(Q81="x",'3 - Projects'!$H114,0)+IF(Q82="x",'3 - Projects'!$H115)+IF(Q83="x",'3 - Projects'!$H116)+IF(Q84="x",'3 - Projects'!$H117)+IF(Q85="x",'3 - Projects'!$H118)</f>
        <v>0</v>
      </c>
      <c r="R268" s="85">
        <f>IF(R81="x",'3 - Projects'!$H114,0)+IF(R82="x",'3 - Projects'!$H115)+IF(R83="x",'3 - Projects'!$H116)+IF(R84="x",'3 - Projects'!$H117)+IF(R85="x",'3 - Projects'!$H118)</f>
        <v>0</v>
      </c>
      <c r="S268" s="85">
        <f>IF(S81="x",'3 - Projects'!$H114,0)+IF(S82="x",'3 - Projects'!$H115)+IF(S83="x",'3 - Projects'!$H116)+IF(S84="x",'3 - Projects'!$H117)+IF(S85="x",'3 - Projects'!$H118)</f>
        <v>0</v>
      </c>
      <c r="T268" s="85">
        <f>IF(T81="x",'3 - Projects'!$H114,0)+IF(T82="x",'3 - Projects'!$H115)+IF(T83="x",'3 - Projects'!$H116)+IF(T84="x",'3 - Projects'!$H117)+IF(T85="x",'3 - Projects'!$H118)</f>
        <v>0</v>
      </c>
      <c r="U268" s="85">
        <f>IF(U81="x",'3 - Projects'!$H114,0)+IF(U82="x",'3 - Projects'!$H115)+IF(U83="x",'3 - Projects'!$H116)+IF(U84="x",'3 - Projects'!$H117)+IF(U85="x",'3 - Projects'!$H118)</f>
        <v>0</v>
      </c>
      <c r="V268" s="85">
        <f>IF(V81="x",'3 - Projects'!$H114,0)+IF(V82="x",'3 - Projects'!$H115)+IF(V83="x",'3 - Projects'!$H116)+IF(V84="x",'3 - Projects'!$H117)+IF(V85="x",'3 - Projects'!$H118)</f>
        <v>0</v>
      </c>
      <c r="W268" s="85">
        <f>IF(W81="x",'3 - Projects'!$H114,0)+IF(W82="x",'3 - Projects'!$H115)+IF(W83="x",'3 - Projects'!$H116)+IF(W84="x",'3 - Projects'!$H117)+IF(W85="x",'3 - Projects'!$H118)</f>
        <v>0</v>
      </c>
      <c r="X268" s="85">
        <f>IF(X81="x",'3 - Projects'!$H114,0)+IF(X82="x",'3 - Projects'!$H115)+IF(X83="x",'3 - Projects'!$H116)+IF(X84="x",'3 - Projects'!$H117)+IF(X85="x",'3 - Projects'!$H118)</f>
        <v>0</v>
      </c>
      <c r="Y268" s="85">
        <f>IF(Y81="x",'3 - Projects'!$H114,0)+IF(Y82="x",'3 - Projects'!$H115)+IF(Y83="x",'3 - Projects'!$H116)+IF(Y84="x",'3 - Projects'!$H117)+IF(Y85="x",'3 - Projects'!$H118)</f>
        <v>0</v>
      </c>
      <c r="Z268" s="85">
        <f>IF(Z81="x",'3 - Projects'!$H114,0)+IF(Z82="x",'3 - Projects'!$H115)+IF(Z83="x",'3 - Projects'!$H116)+IF(Z84="x",'3 - Projects'!$H117)+IF(Z85="x",'3 - Projects'!$H118)</f>
        <v>0</v>
      </c>
      <c r="AA268" s="85">
        <f>IF(AA81="x",'3 - Projects'!$H114,0)+IF(AA82="x",'3 - Projects'!$H115)+IF(AA83="x",'3 - Projects'!$H116)+IF(AA84="x",'3 - Projects'!$H117)+IF(AA85="x",'3 - Projects'!$H118)</f>
        <v>0</v>
      </c>
      <c r="AB268" s="85">
        <f>IF(AB81="x",'3 - Projects'!$H114,0)+IF(AB82="x",'3 - Projects'!$H115)+IF(AB83="x",'3 - Projects'!$H116)+IF(AB84="x",'3 - Projects'!$H117)+IF(AB85="x",'3 - Projects'!$H118)</f>
        <v>0</v>
      </c>
      <c r="AC268" s="85">
        <f>IF(AC81="x",'3 - Projects'!$H114,0)+IF(AC82="x",'3 - Projects'!$H115)+IF(AC83="x",'3 - Projects'!$H116)+IF(AC84="x",'3 - Projects'!$H117)+IF(AC85="x",'3 - Projects'!$H118)</f>
        <v>0</v>
      </c>
      <c r="AD268" s="85">
        <f>IF(AD81="x",'3 - Projects'!$H114,0)+IF(AD82="x",'3 - Projects'!$H115)+IF(AD83="x",'3 - Projects'!$H116)+IF(AD84="x",'3 - Projects'!$H117)+IF(AD85="x",'3 - Projects'!$H118)</f>
        <v>0</v>
      </c>
      <c r="AE268" s="85">
        <f>IF(AE81="x",'3 - Projects'!$H114,0)+IF(AE82="x",'3 - Projects'!$H115)+IF(AE83="x",'3 - Projects'!$H116)+IF(AE84="x",'3 - Projects'!$H117)+IF(AE85="x",'3 - Projects'!$H118)</f>
        <v>0</v>
      </c>
      <c r="AF268" s="85">
        <f>IF(AF81="x",'3 - Projects'!$H114,0)+IF(AF82="x",'3 - Projects'!$H115)+IF(AF83="x",'3 - Projects'!$H116)+IF(AF84="x",'3 - Projects'!$H117)+IF(AF85="x",'3 - Projects'!$H118)</f>
        <v>0</v>
      </c>
      <c r="AG268" s="85">
        <f>IF(AG81="x",'3 - Projects'!$H114,0)+IF(AG82="x",'3 - Projects'!$H115)+IF(AG83="x",'3 - Projects'!$H116)+IF(AG84="x",'3 - Projects'!$H117)+IF(AG85="x",'3 - Projects'!$H118)</f>
        <v>0</v>
      </c>
      <c r="AH268" s="85">
        <f>IF(AH81="x",'3 - Projects'!$H114,0)+IF(AH82="x",'3 - Projects'!$H115)+IF(AH83="x",'3 - Projects'!$H116)+IF(AH84="x",'3 - Projects'!$H117)+IF(AH85="x",'3 - Projects'!$H118)</f>
        <v>0</v>
      </c>
      <c r="AI268" s="85">
        <f>IF(AI81="x",'3 - Projects'!$H114,0)+IF(AI82="x",'3 - Projects'!$H115)+IF(AI83="x",'3 - Projects'!$H116)+IF(AI84="x",'3 - Projects'!$H117)+IF(AI85="x",'3 - Projects'!$H118)</f>
        <v>0</v>
      </c>
      <c r="AJ268" s="85">
        <f>IF(AJ81="x",'3 - Projects'!$H114,0)+IF(AJ82="x",'3 - Projects'!$H115)+IF(AJ83="x",'3 - Projects'!$H116)+IF(AJ84="x",'3 - Projects'!$H117)+IF(AJ85="x",'3 - Projects'!$H118)</f>
        <v>0</v>
      </c>
      <c r="AK268" s="85">
        <f>IF(AK81="x",'3 - Projects'!$H114,0)+IF(AK82="x",'3 - Projects'!$H115)+IF(AK83="x",'3 - Projects'!$H116)+IF(AK84="x",'3 - Projects'!$H117)+IF(AK85="x",'3 - Projects'!$H118)</f>
        <v>0</v>
      </c>
      <c r="AL268" s="85">
        <f>IF(AL81="x",'3 - Projects'!$H114,0)+IF(AL82="x",'3 - Projects'!$H115)+IF(AL83="x",'3 - Projects'!$H116)+IF(AL84="x",'3 - Projects'!$H117)+IF(AL85="x",'3 - Projects'!$H118)</f>
        <v>0</v>
      </c>
      <c r="AM268" s="85">
        <f>IF(AM81="x",'3 - Projects'!$H114,0)+IF(AM82="x",'3 - Projects'!$H115)+IF(AM83="x",'3 - Projects'!$H116)+IF(AM84="x",'3 - Projects'!$H117)+IF(AM85="x",'3 - Projects'!$H118)</f>
        <v>0</v>
      </c>
      <c r="AN268" s="85">
        <f>IF(AN81="x",'3 - Projects'!$H114,0)+IF(AN82="x",'3 - Projects'!$H115)+IF(AN83="x",'3 - Projects'!$H116)+IF(AN84="x",'3 - Projects'!$H117)+IF(AN85="x",'3 - Projects'!$H118)</f>
        <v>0</v>
      </c>
      <c r="AO268" s="85">
        <f>IF(AO81="x",'3 - Projects'!$H114,0)+IF(AO82="x",'3 - Projects'!$H115)+IF(AO83="x",'3 - Projects'!$H116)+IF(AO84="x",'3 - Projects'!$H117)+IF(AO85="x",'3 - Projects'!$H118)</f>
        <v>0</v>
      </c>
      <c r="AP268" s="85">
        <f>IF(AP81="x",'3 - Projects'!$H114,0)+IF(AP82="x",'3 - Projects'!$H115)+IF(AP83="x",'3 - Projects'!$H116)+IF(AP84="x",'3 - Projects'!$H117)+IF(AP85="x",'3 - Projects'!$H118)</f>
        <v>0</v>
      </c>
      <c r="AQ268" s="85">
        <f>IF(AQ81="x",'3 - Projects'!$H114,0)+IF(AQ82="x",'3 - Projects'!$H115)+IF(AQ83="x",'3 - Projects'!$H116)+IF(AQ84="x",'3 - Projects'!$H117)+IF(AQ85="x",'3 - Projects'!$H118)</f>
        <v>0</v>
      </c>
      <c r="AR268" s="85">
        <f>IF(AR81="x",'3 - Projects'!$H114,0)+IF(AR82="x",'3 - Projects'!$H115)+IF(AR83="x",'3 - Projects'!$H116)+IF(AR84="x",'3 - Projects'!$H117)+IF(AR85="x",'3 - Projects'!$H118)</f>
        <v>0</v>
      </c>
      <c r="AS268" s="85">
        <f>IF(AS81="x",'3 - Projects'!$H114,0)+IF(AS82="x",'3 - Projects'!$H115)+IF(AS83="x",'3 - Projects'!$H116)+IF(AS84="x",'3 - Projects'!$H117)+IF(AS85="x",'3 - Projects'!$H118)</f>
        <v>0</v>
      </c>
      <c r="AT268" s="85">
        <f>IF(AT81="x",'3 - Projects'!$H114,0)+IF(AT82="x",'3 - Projects'!$H115)+IF(AT83="x",'3 - Projects'!$H116)+IF(AT84="x",'3 - Projects'!$H117)+IF(AT85="x",'3 - Projects'!$H118)</f>
        <v>0</v>
      </c>
      <c r="AU268" s="85">
        <f>IF(AU81="x",'3 - Projects'!$H114,0)+IF(AU82="x",'3 - Projects'!$H115)+IF(AU83="x",'3 - Projects'!$H116)+IF(AU84="x",'3 - Projects'!$H117)+IF(AU85="x",'3 - Projects'!$H118)</f>
        <v>0</v>
      </c>
      <c r="AV268" s="85">
        <f>IF(AV81="x",'3 - Projects'!$H114,0)+IF(AV82="x",'3 - Projects'!$H115)+IF(AV83="x",'3 - Projects'!$H116)+IF(AV84="x",'3 - Projects'!$H117)+IF(AV85="x",'3 - Projects'!$H118)</f>
        <v>0</v>
      </c>
      <c r="AW268" s="85">
        <f>IF(AW81="x",'3 - Projects'!$H114,0)+IF(AW82="x",'3 - Projects'!$H115)+IF(AW83="x",'3 - Projects'!$H116)+IF(AW84="x",'3 - Projects'!$H117)+IF(AW85="x",'3 - Projects'!$H118)</f>
        <v>0</v>
      </c>
      <c r="AX268" s="85">
        <f>IF(AX81="x",'3 - Projects'!$H114,0)+IF(AX82="x",'3 - Projects'!$H115)+IF(AX83="x",'3 - Projects'!$H116)+IF(AX84="x",'3 - Projects'!$H117)+IF(AX85="x",'3 - Projects'!$H118)</f>
        <v>0</v>
      </c>
      <c r="AY268" s="85">
        <f>IF(AY81="x",'3 - Projects'!$H114,0)+IF(AY82="x",'3 - Projects'!$H115)+IF(AY83="x",'3 - Projects'!$H116)+IF(AY84="x",'3 - Projects'!$H117)+IF(AY85="x",'3 - Projects'!$H118)</f>
        <v>0</v>
      </c>
      <c r="AZ268" s="85">
        <f>IF(AZ81="x",'3 - Projects'!$H114,0)+IF(AZ82="x",'3 - Projects'!$H115)+IF(AZ83="x",'3 - Projects'!$H116)+IF(AZ84="x",'3 - Projects'!$H117)+IF(AZ85="x",'3 - Projects'!$H118)</f>
        <v>0</v>
      </c>
      <c r="BA268" s="85">
        <f>IF(BA81="x",'3 - Projects'!$H114,0)+IF(BA82="x",'3 - Projects'!$H115)+IF(BA83="x",'3 - Projects'!$H116)+IF(BA84="x",'3 - Projects'!$H117)+IF(BA85="x",'3 - Projects'!$H118)</f>
        <v>0</v>
      </c>
      <c r="BB268" s="85">
        <f>IF(BB81="x",'3 - Projects'!$H114,0)+IF(BB82="x",'3 - Projects'!$H115)+IF(BB83="x",'3 - Projects'!$H116)+IF(BB84="x",'3 - Projects'!$H117)+IF(BB85="x",'3 - Projects'!$H118)</f>
        <v>0</v>
      </c>
      <c r="BC268" s="85">
        <f>IF(BC81="x",'3 - Projects'!$H114,0)+IF(BC82="x",'3 - Projects'!$H115)+IF(BC83="x",'3 - Projects'!$H116)+IF(BC84="x",'3 - Projects'!$H117)+IF(BC85="x",'3 - Projects'!$H118)</f>
        <v>0</v>
      </c>
      <c r="BD268" s="85">
        <f>IF(BD81="x",'3 - Projects'!$H114,0)+IF(BD82="x",'3 - Projects'!$H115)+IF(BD83="x",'3 - Projects'!$H116)+IF(BD84="x",'3 - Projects'!$H117)+IF(BD85="x",'3 - Projects'!$H118)</f>
        <v>0</v>
      </c>
      <c r="BE268" s="85">
        <f>IF(BE81="x",'3 - Projects'!$H114,0)+IF(BE82="x",'3 - Projects'!$H115)+IF(BE83="x",'3 - Projects'!$H116)+IF(BE84="x",'3 - Projects'!$H117)+IF(BE85="x",'3 - Projects'!$H118)</f>
        <v>0</v>
      </c>
      <c r="BF268" s="85">
        <f>IF(BF81="x",'3 - Projects'!$H114,0)+IF(BF82="x",'3 - Projects'!$H115)+IF(BF83="x",'3 - Projects'!$H116)+IF(BF84="x",'3 - Projects'!$H117)+IF(BF85="x",'3 - Projects'!$H118)</f>
        <v>0</v>
      </c>
      <c r="BG268" s="85">
        <f>IF(BG81="x",'3 - Projects'!$H114,0)+IF(BG82="x",'3 - Projects'!$H115)+IF(BG83="x",'3 - Projects'!$H116)+IF(BG84="x",'3 - Projects'!$H117)+IF(BG85="x",'3 - Projects'!$H118)</f>
        <v>0</v>
      </c>
      <c r="BH268" s="86">
        <f>IF(BH81="x",'3 - Projects'!$H114,0)+IF(BH82="x",'3 - Projects'!$H115)+IF(BH83="x",'3 - Projects'!$H116)+IF(BH84="x",'3 - Projects'!$H117)+IF(BH85="x",'3 - Projects'!$H118)</f>
        <v>0</v>
      </c>
    </row>
    <row r="269" spans="1:60">
      <c r="A269" s="84"/>
      <c r="B269" s="85" t="str">
        <f>IF(Resource3_Name&lt;&gt;"",Resource3_Name&amp;"(s)","")</f>
        <v/>
      </c>
      <c r="C269" s="85"/>
      <c r="D269" s="85"/>
      <c r="E269" s="85"/>
      <c r="F269" s="85"/>
      <c r="G269" s="85"/>
      <c r="H269" s="85"/>
      <c r="I269" s="84">
        <f>IF(I81="x",'3 - Projects'!$I114,0)+IF(I82="x",'3 - Projects'!$I115)+IF(I83="x",'3 - Projects'!$I116)+IF(I84="x",'3 - Projects'!$I117)+IF(I85="x",'3 - Projects'!$I118)</f>
        <v>0</v>
      </c>
      <c r="J269" s="85">
        <f>IF(J81="x",'3 - Projects'!$I114,0)+IF(J82="x",'3 - Projects'!$I115)+IF(J83="x",'3 - Projects'!$I116)+IF(J84="x",'3 - Projects'!$I117)+IF(J85="x",'3 - Projects'!$I118)</f>
        <v>0</v>
      </c>
      <c r="K269" s="85">
        <f>IF(K81="x",'3 - Projects'!$I114,0)+IF(K82="x",'3 - Projects'!$I115)+IF(K83="x",'3 - Projects'!$I116)+IF(K84="x",'3 - Projects'!$I117)+IF(K85="x",'3 - Projects'!$I118)</f>
        <v>0</v>
      </c>
      <c r="L269" s="85">
        <f>IF(L81="x",'3 - Projects'!$I114,0)+IF(L82="x",'3 - Projects'!$I115)+IF(L83="x",'3 - Projects'!$I116)+IF(L84="x",'3 - Projects'!$I117)+IF(L85="x",'3 - Projects'!$I118)</f>
        <v>0</v>
      </c>
      <c r="M269" s="85">
        <f>IF(M81="x",'3 - Projects'!$I114,0)+IF(M82="x",'3 - Projects'!$I115)+IF(M83="x",'3 - Projects'!$I116)+IF(M84="x",'3 - Projects'!$I117)+IF(M85="x",'3 - Projects'!$I118)</f>
        <v>0</v>
      </c>
      <c r="N269" s="85">
        <f>IF(N81="x",'3 - Projects'!$I114,0)+IF(N82="x",'3 - Projects'!$I115)+IF(N83="x",'3 - Projects'!$I116)+IF(N84="x",'3 - Projects'!$I117)+IF(N85="x",'3 - Projects'!$I118)</f>
        <v>0</v>
      </c>
      <c r="O269" s="85">
        <f>IF(O81="x",'3 - Projects'!$I114,0)+IF(O82="x",'3 - Projects'!$I115)+IF(O83="x",'3 - Projects'!$I116)+IF(O84="x",'3 - Projects'!$I117)+IF(O85="x",'3 - Projects'!$I118)</f>
        <v>0</v>
      </c>
      <c r="P269" s="85">
        <f>IF(P81="x",'3 - Projects'!$I114,0)+IF(P82="x",'3 - Projects'!$I115)+IF(P83="x",'3 - Projects'!$I116)+IF(P84="x",'3 - Projects'!$I117)+IF(P85="x",'3 - Projects'!$I118)</f>
        <v>0</v>
      </c>
      <c r="Q269" s="85">
        <f>IF(Q81="x",'3 - Projects'!$I114,0)+IF(Q82="x",'3 - Projects'!$I115)+IF(Q83="x",'3 - Projects'!$I116)+IF(Q84="x",'3 - Projects'!$I117)+IF(Q85="x",'3 - Projects'!$I118)</f>
        <v>0</v>
      </c>
      <c r="R269" s="85">
        <f>IF(R81="x",'3 - Projects'!$I114,0)+IF(R82="x",'3 - Projects'!$I115)+IF(R83="x",'3 - Projects'!$I116)+IF(R84="x",'3 - Projects'!$I117)+IF(R85="x",'3 - Projects'!$I118)</f>
        <v>0</v>
      </c>
      <c r="S269" s="85">
        <f>IF(S81="x",'3 - Projects'!$I114,0)+IF(S82="x",'3 - Projects'!$I115)+IF(S83="x",'3 - Projects'!$I116)+IF(S84="x",'3 - Projects'!$I117)+IF(S85="x",'3 - Projects'!$I118)</f>
        <v>0</v>
      </c>
      <c r="T269" s="85">
        <f>IF(T81="x",'3 - Projects'!$I114,0)+IF(T82="x",'3 - Projects'!$I115)+IF(T83="x",'3 - Projects'!$I116)+IF(T84="x",'3 - Projects'!$I117)+IF(T85="x",'3 - Projects'!$I118)</f>
        <v>0</v>
      </c>
      <c r="U269" s="85">
        <f>IF(U81="x",'3 - Projects'!$I114,0)+IF(U82="x",'3 - Projects'!$I115)+IF(U83="x",'3 - Projects'!$I116)+IF(U84="x",'3 - Projects'!$I117)+IF(U85="x",'3 - Projects'!$I118)</f>
        <v>0</v>
      </c>
      <c r="V269" s="85">
        <f>IF(V81="x",'3 - Projects'!$I114,0)+IF(V82="x",'3 - Projects'!$I115)+IF(V83="x",'3 - Projects'!$I116)+IF(V84="x",'3 - Projects'!$I117)+IF(V85="x",'3 - Projects'!$I118)</f>
        <v>0</v>
      </c>
      <c r="W269" s="85">
        <f>IF(W81="x",'3 - Projects'!$I114,0)+IF(W82="x",'3 - Projects'!$I115)+IF(W83="x",'3 - Projects'!$I116)+IF(W84="x",'3 - Projects'!$I117)+IF(W85="x",'3 - Projects'!$I118)</f>
        <v>0</v>
      </c>
      <c r="X269" s="85">
        <f>IF(X81="x",'3 - Projects'!$I114,0)+IF(X82="x",'3 - Projects'!$I115)+IF(X83="x",'3 - Projects'!$I116)+IF(X84="x",'3 - Projects'!$I117)+IF(X85="x",'3 - Projects'!$I118)</f>
        <v>0</v>
      </c>
      <c r="Y269" s="85">
        <f>IF(Y81="x",'3 - Projects'!$I114,0)+IF(Y82="x",'3 - Projects'!$I115)+IF(Y83="x",'3 - Projects'!$I116)+IF(Y84="x",'3 - Projects'!$I117)+IF(Y85="x",'3 - Projects'!$I118)</f>
        <v>0</v>
      </c>
      <c r="Z269" s="85">
        <f>IF(Z81="x",'3 - Projects'!$I114,0)+IF(Z82="x",'3 - Projects'!$I115)+IF(Z83="x",'3 - Projects'!$I116)+IF(Z84="x",'3 - Projects'!$I117)+IF(Z85="x",'3 - Projects'!$I118)</f>
        <v>0</v>
      </c>
      <c r="AA269" s="85">
        <f>IF(AA81="x",'3 - Projects'!$I114,0)+IF(AA82="x",'3 - Projects'!$I115)+IF(AA83="x",'3 - Projects'!$I116)+IF(AA84="x",'3 - Projects'!$I117)+IF(AA85="x",'3 - Projects'!$I118)</f>
        <v>0</v>
      </c>
      <c r="AB269" s="85">
        <f>IF(AB81="x",'3 - Projects'!$I114,0)+IF(AB82="x",'3 - Projects'!$I115)+IF(AB83="x",'3 - Projects'!$I116)+IF(AB84="x",'3 - Projects'!$I117)+IF(AB85="x",'3 - Projects'!$I118)</f>
        <v>0</v>
      </c>
      <c r="AC269" s="85">
        <f>IF(AC81="x",'3 - Projects'!$I114,0)+IF(AC82="x",'3 - Projects'!$I115)+IF(AC83="x",'3 - Projects'!$I116)+IF(AC84="x",'3 - Projects'!$I117)+IF(AC85="x",'3 - Projects'!$I118)</f>
        <v>0</v>
      </c>
      <c r="AD269" s="85">
        <f>IF(AD81="x",'3 - Projects'!$I114,0)+IF(AD82="x",'3 - Projects'!$I115)+IF(AD83="x",'3 - Projects'!$I116)+IF(AD84="x",'3 - Projects'!$I117)+IF(AD85="x",'3 - Projects'!$I118)</f>
        <v>0</v>
      </c>
      <c r="AE269" s="85">
        <f>IF(AE81="x",'3 - Projects'!$I114,0)+IF(AE82="x",'3 - Projects'!$I115)+IF(AE83="x",'3 - Projects'!$I116)+IF(AE84="x",'3 - Projects'!$I117)+IF(AE85="x",'3 - Projects'!$I118)</f>
        <v>0</v>
      </c>
      <c r="AF269" s="85">
        <f>IF(AF81="x",'3 - Projects'!$I114,0)+IF(AF82="x",'3 - Projects'!$I115)+IF(AF83="x",'3 - Projects'!$I116)+IF(AF84="x",'3 - Projects'!$I117)+IF(AF85="x",'3 - Projects'!$I118)</f>
        <v>0</v>
      </c>
      <c r="AG269" s="85">
        <f>IF(AG81="x",'3 - Projects'!$I114,0)+IF(AG82="x",'3 - Projects'!$I115)+IF(AG83="x",'3 - Projects'!$I116)+IF(AG84="x",'3 - Projects'!$I117)+IF(AG85="x",'3 - Projects'!$I118)</f>
        <v>0</v>
      </c>
      <c r="AH269" s="85">
        <f>IF(AH81="x",'3 - Projects'!$I114,0)+IF(AH82="x",'3 - Projects'!$I115)+IF(AH83="x",'3 - Projects'!$I116)+IF(AH84="x",'3 - Projects'!$I117)+IF(AH85="x",'3 - Projects'!$I118)</f>
        <v>0</v>
      </c>
      <c r="AI269" s="85">
        <f>IF(AI81="x",'3 - Projects'!$I114,0)+IF(AI82="x",'3 - Projects'!$I115)+IF(AI83="x",'3 - Projects'!$I116)+IF(AI84="x",'3 - Projects'!$I117)+IF(AI85="x",'3 - Projects'!$I118)</f>
        <v>0</v>
      </c>
      <c r="AJ269" s="85">
        <f>IF(AJ81="x",'3 - Projects'!$I114,0)+IF(AJ82="x",'3 - Projects'!$I115)+IF(AJ83="x",'3 - Projects'!$I116)+IF(AJ84="x",'3 - Projects'!$I117)+IF(AJ85="x",'3 - Projects'!$I118)</f>
        <v>0</v>
      </c>
      <c r="AK269" s="85">
        <f>IF(AK81="x",'3 - Projects'!$I114,0)+IF(AK82="x",'3 - Projects'!$I115)+IF(AK83="x",'3 - Projects'!$I116)+IF(AK84="x",'3 - Projects'!$I117)+IF(AK85="x",'3 - Projects'!$I118)</f>
        <v>0</v>
      </c>
      <c r="AL269" s="85">
        <f>IF(AL81="x",'3 - Projects'!$I114,0)+IF(AL82="x",'3 - Projects'!$I115)+IF(AL83="x",'3 - Projects'!$I116)+IF(AL84="x",'3 - Projects'!$I117)+IF(AL85="x",'3 - Projects'!$I118)</f>
        <v>0</v>
      </c>
      <c r="AM269" s="85">
        <f>IF(AM81="x",'3 - Projects'!$I114,0)+IF(AM82="x",'3 - Projects'!$I115)+IF(AM83="x",'3 - Projects'!$I116)+IF(AM84="x",'3 - Projects'!$I117)+IF(AM85="x",'3 - Projects'!$I118)</f>
        <v>0</v>
      </c>
      <c r="AN269" s="85">
        <f>IF(AN81="x",'3 - Projects'!$I114,0)+IF(AN82="x",'3 - Projects'!$I115)+IF(AN83="x",'3 - Projects'!$I116)+IF(AN84="x",'3 - Projects'!$I117)+IF(AN85="x",'3 - Projects'!$I118)</f>
        <v>0</v>
      </c>
      <c r="AO269" s="85">
        <f>IF(AO81="x",'3 - Projects'!$I114,0)+IF(AO82="x",'3 - Projects'!$I115)+IF(AO83="x",'3 - Projects'!$I116)+IF(AO84="x",'3 - Projects'!$I117)+IF(AO85="x",'3 - Projects'!$I118)</f>
        <v>0</v>
      </c>
      <c r="AP269" s="85">
        <f>IF(AP81="x",'3 - Projects'!$I114,0)+IF(AP82="x",'3 - Projects'!$I115)+IF(AP83="x",'3 - Projects'!$I116)+IF(AP84="x",'3 - Projects'!$I117)+IF(AP85="x",'3 - Projects'!$I118)</f>
        <v>0</v>
      </c>
      <c r="AQ269" s="85">
        <f>IF(AQ81="x",'3 - Projects'!$I114,0)+IF(AQ82="x",'3 - Projects'!$I115)+IF(AQ83="x",'3 - Projects'!$I116)+IF(AQ84="x",'3 - Projects'!$I117)+IF(AQ85="x",'3 - Projects'!$I118)</f>
        <v>0</v>
      </c>
      <c r="AR269" s="85">
        <f>IF(AR81="x",'3 - Projects'!$I114,0)+IF(AR82="x",'3 - Projects'!$I115)+IF(AR83="x",'3 - Projects'!$I116)+IF(AR84="x",'3 - Projects'!$I117)+IF(AR85="x",'3 - Projects'!$I118)</f>
        <v>0</v>
      </c>
      <c r="AS269" s="85">
        <f>IF(AS81="x",'3 - Projects'!$I114,0)+IF(AS82="x",'3 - Projects'!$I115)+IF(AS83="x",'3 - Projects'!$I116)+IF(AS84="x",'3 - Projects'!$I117)+IF(AS85="x",'3 - Projects'!$I118)</f>
        <v>0</v>
      </c>
      <c r="AT269" s="85">
        <f>IF(AT81="x",'3 - Projects'!$I114,0)+IF(AT82="x",'3 - Projects'!$I115)+IF(AT83="x",'3 - Projects'!$I116)+IF(AT84="x",'3 - Projects'!$I117)+IF(AT85="x",'3 - Projects'!$I118)</f>
        <v>0</v>
      </c>
      <c r="AU269" s="85">
        <f>IF(AU81="x",'3 - Projects'!$I114,0)+IF(AU82="x",'3 - Projects'!$I115)+IF(AU83="x",'3 - Projects'!$I116)+IF(AU84="x",'3 - Projects'!$I117)+IF(AU85="x",'3 - Projects'!$I118)</f>
        <v>0</v>
      </c>
      <c r="AV269" s="85">
        <f>IF(AV81="x",'3 - Projects'!$I114,0)+IF(AV82="x",'3 - Projects'!$I115)+IF(AV83="x",'3 - Projects'!$I116)+IF(AV84="x",'3 - Projects'!$I117)+IF(AV85="x",'3 - Projects'!$I118)</f>
        <v>0</v>
      </c>
      <c r="AW269" s="85">
        <f>IF(AW81="x",'3 - Projects'!$I114,0)+IF(AW82="x",'3 - Projects'!$I115)+IF(AW83="x",'3 - Projects'!$I116)+IF(AW84="x",'3 - Projects'!$I117)+IF(AW85="x",'3 - Projects'!$I118)</f>
        <v>0</v>
      </c>
      <c r="AX269" s="85">
        <f>IF(AX81="x",'3 - Projects'!$I114,0)+IF(AX82="x",'3 - Projects'!$I115)+IF(AX83="x",'3 - Projects'!$I116)+IF(AX84="x",'3 - Projects'!$I117)+IF(AX85="x",'3 - Projects'!$I118)</f>
        <v>0</v>
      </c>
      <c r="AY269" s="85">
        <f>IF(AY81="x",'3 - Projects'!$I114,0)+IF(AY82="x",'3 - Projects'!$I115)+IF(AY83="x",'3 - Projects'!$I116)+IF(AY84="x",'3 - Projects'!$I117)+IF(AY85="x",'3 - Projects'!$I118)</f>
        <v>0</v>
      </c>
      <c r="AZ269" s="85">
        <f>IF(AZ81="x",'3 - Projects'!$I114,0)+IF(AZ82="x",'3 - Projects'!$I115)+IF(AZ83="x",'3 - Projects'!$I116)+IF(AZ84="x",'3 - Projects'!$I117)+IF(AZ85="x",'3 - Projects'!$I118)</f>
        <v>0</v>
      </c>
      <c r="BA269" s="85">
        <f>IF(BA81="x",'3 - Projects'!$I114,0)+IF(BA82="x",'3 - Projects'!$I115)+IF(BA83="x",'3 - Projects'!$I116)+IF(BA84="x",'3 - Projects'!$I117)+IF(BA85="x",'3 - Projects'!$I118)</f>
        <v>0</v>
      </c>
      <c r="BB269" s="85">
        <f>IF(BB81="x",'3 - Projects'!$I114,0)+IF(BB82="x",'3 - Projects'!$I115)+IF(BB83="x",'3 - Projects'!$I116)+IF(BB84="x",'3 - Projects'!$I117)+IF(BB85="x",'3 - Projects'!$I118)</f>
        <v>0</v>
      </c>
      <c r="BC269" s="85">
        <f>IF(BC81="x",'3 - Projects'!$I114,0)+IF(BC82="x",'3 - Projects'!$I115)+IF(BC83="x",'3 - Projects'!$I116)+IF(BC84="x",'3 - Projects'!$I117)+IF(BC85="x",'3 - Projects'!$I118)</f>
        <v>0</v>
      </c>
      <c r="BD269" s="85">
        <f>IF(BD81="x",'3 - Projects'!$I114,0)+IF(BD82="x",'3 - Projects'!$I115)+IF(BD83="x",'3 - Projects'!$I116)+IF(BD84="x",'3 - Projects'!$I117)+IF(BD85="x",'3 - Projects'!$I118)</f>
        <v>0</v>
      </c>
      <c r="BE269" s="85">
        <f>IF(BE81="x",'3 - Projects'!$I114,0)+IF(BE82="x",'3 - Projects'!$I115)+IF(BE83="x",'3 - Projects'!$I116)+IF(BE84="x",'3 - Projects'!$I117)+IF(BE85="x",'3 - Projects'!$I118)</f>
        <v>0</v>
      </c>
      <c r="BF269" s="85">
        <f>IF(BF81="x",'3 - Projects'!$I114,0)+IF(BF82="x",'3 - Projects'!$I115)+IF(BF83="x",'3 - Projects'!$I116)+IF(BF84="x",'3 - Projects'!$I117)+IF(BF85="x",'3 - Projects'!$I118)</f>
        <v>0</v>
      </c>
      <c r="BG269" s="85">
        <f>IF(BG81="x",'3 - Projects'!$I114,0)+IF(BG82="x",'3 - Projects'!$I115)+IF(BG83="x",'3 - Projects'!$I116)+IF(BG84="x",'3 - Projects'!$I117)+IF(BG85="x",'3 - Projects'!$I118)</f>
        <v>0</v>
      </c>
      <c r="BH269" s="86">
        <f>IF(BH81="x",'3 - Projects'!$I114,0)+IF(BH82="x",'3 - Projects'!$I115)+IF(BH83="x",'3 - Projects'!$I116)+IF(BH84="x",'3 - Projects'!$I117)+IF(BH85="x",'3 - Projects'!$I118)</f>
        <v>0</v>
      </c>
    </row>
    <row r="270" spans="1:60">
      <c r="A270" s="84"/>
      <c r="B270" s="85" t="str">
        <f>IF(Resource4_Name&lt;&gt;"",Resource4_Name&amp;"(s)","")</f>
        <v/>
      </c>
      <c r="C270" s="85"/>
      <c r="D270" s="85"/>
      <c r="E270" s="85"/>
      <c r="F270" s="85"/>
      <c r="G270" s="85"/>
      <c r="H270" s="85"/>
      <c r="I270" s="84">
        <f>IF(I81="x",'3 - Projects'!$J114,0)+IF(I82="x",'3 - Projects'!$J115)+IF(I83="x",'3 - Projects'!$J116)+IF(I84="x",'3 - Projects'!$J117)+IF(I85="x",'3 - Projects'!$J118)</f>
        <v>0</v>
      </c>
      <c r="J270" s="85">
        <f>IF(J81="x",'3 - Projects'!$J114,0)+IF(J82="x",'3 - Projects'!$J115)+IF(J83="x",'3 - Projects'!$J116)+IF(J84="x",'3 - Projects'!$J117)+IF(J85="x",'3 - Projects'!$J118)</f>
        <v>0</v>
      </c>
      <c r="K270" s="85">
        <f>IF(K81="x",'3 - Projects'!$J114,0)+IF(K82="x",'3 - Projects'!$J115)+IF(K83="x",'3 - Projects'!$J116)+IF(K84="x",'3 - Projects'!$J117)+IF(K85="x",'3 - Projects'!$J118)</f>
        <v>0</v>
      </c>
      <c r="L270" s="85">
        <f>IF(L81="x",'3 - Projects'!$J114,0)+IF(L82="x",'3 - Projects'!$J115)+IF(L83="x",'3 - Projects'!$J116)+IF(L84="x",'3 - Projects'!$J117)+IF(L85="x",'3 - Projects'!$J118)</f>
        <v>0</v>
      </c>
      <c r="M270" s="85">
        <f>IF(M81="x",'3 - Projects'!$J114,0)+IF(M82="x",'3 - Projects'!$J115)+IF(M83="x",'3 - Projects'!$J116)+IF(M84="x",'3 - Projects'!$J117)+IF(M85="x",'3 - Projects'!$J118)</f>
        <v>0</v>
      </c>
      <c r="N270" s="85">
        <f>IF(N81="x",'3 - Projects'!$J114,0)+IF(N82="x",'3 - Projects'!$J115)+IF(N83="x",'3 - Projects'!$J116)+IF(N84="x",'3 - Projects'!$J117)+IF(N85="x",'3 - Projects'!$J118)</f>
        <v>0</v>
      </c>
      <c r="O270" s="85">
        <f>IF(O81="x",'3 - Projects'!$J114,0)+IF(O82="x",'3 - Projects'!$J115)+IF(O83="x",'3 - Projects'!$J116)+IF(O84="x",'3 - Projects'!$J117)+IF(O85="x",'3 - Projects'!$J118)</f>
        <v>0</v>
      </c>
      <c r="P270" s="85">
        <f>IF(P81="x",'3 - Projects'!$J114,0)+IF(P82="x",'3 - Projects'!$J115)+IF(P83="x",'3 - Projects'!$J116)+IF(P84="x",'3 - Projects'!$J117)+IF(P85="x",'3 - Projects'!$J118)</f>
        <v>0</v>
      </c>
      <c r="Q270" s="85">
        <f>IF(Q81="x",'3 - Projects'!$J114,0)+IF(Q82="x",'3 - Projects'!$J115)+IF(Q83="x",'3 - Projects'!$J116)+IF(Q84="x",'3 - Projects'!$J117)+IF(Q85="x",'3 - Projects'!$J118)</f>
        <v>0</v>
      </c>
      <c r="R270" s="85">
        <f>IF(R81="x",'3 - Projects'!$J114,0)+IF(R82="x",'3 - Projects'!$J115)+IF(R83="x",'3 - Projects'!$J116)+IF(R84="x",'3 - Projects'!$J117)+IF(R85="x",'3 - Projects'!$J118)</f>
        <v>0</v>
      </c>
      <c r="S270" s="85">
        <f>IF(S81="x",'3 - Projects'!$J114,0)+IF(S82="x",'3 - Projects'!$J115)+IF(S83="x",'3 - Projects'!$J116)+IF(S84="x",'3 - Projects'!$J117)+IF(S85="x",'3 - Projects'!$J118)</f>
        <v>0</v>
      </c>
      <c r="T270" s="85">
        <f>IF(T81="x",'3 - Projects'!$J114,0)+IF(T82="x",'3 - Projects'!$J115)+IF(T83="x",'3 - Projects'!$J116)+IF(T84="x",'3 - Projects'!$J117)+IF(T85="x",'3 - Projects'!$J118)</f>
        <v>0</v>
      </c>
      <c r="U270" s="85">
        <f>IF(U81="x",'3 - Projects'!$J114,0)+IF(U82="x",'3 - Projects'!$J115)+IF(U83="x",'3 - Projects'!$J116)+IF(U84="x",'3 - Projects'!$J117)+IF(U85="x",'3 - Projects'!$J118)</f>
        <v>0</v>
      </c>
      <c r="V270" s="85">
        <f>IF(V81="x",'3 - Projects'!$J114,0)+IF(V82="x",'3 - Projects'!$J115)+IF(V83="x",'3 - Projects'!$J116)+IF(V84="x",'3 - Projects'!$J117)+IF(V85="x",'3 - Projects'!$J118)</f>
        <v>0</v>
      </c>
      <c r="W270" s="85">
        <f>IF(W81="x",'3 - Projects'!$J114,0)+IF(W82="x",'3 - Projects'!$J115)+IF(W83="x",'3 - Projects'!$J116)+IF(W84="x",'3 - Projects'!$J117)+IF(W85="x",'3 - Projects'!$J118)</f>
        <v>0</v>
      </c>
      <c r="X270" s="85">
        <f>IF(X81="x",'3 - Projects'!$J114,0)+IF(X82="x",'3 - Projects'!$J115)+IF(X83="x",'3 - Projects'!$J116)+IF(X84="x",'3 - Projects'!$J117)+IF(X85="x",'3 - Projects'!$J118)</f>
        <v>0</v>
      </c>
      <c r="Y270" s="85">
        <f>IF(Y81="x",'3 - Projects'!$J114,0)+IF(Y82="x",'3 - Projects'!$J115)+IF(Y83="x",'3 - Projects'!$J116)+IF(Y84="x",'3 - Projects'!$J117)+IF(Y85="x",'3 - Projects'!$J118)</f>
        <v>0</v>
      </c>
      <c r="Z270" s="85">
        <f>IF(Z81="x",'3 - Projects'!$J114,0)+IF(Z82="x",'3 - Projects'!$J115)+IF(Z83="x",'3 - Projects'!$J116)+IF(Z84="x",'3 - Projects'!$J117)+IF(Z85="x",'3 - Projects'!$J118)</f>
        <v>0</v>
      </c>
      <c r="AA270" s="85">
        <f>IF(AA81="x",'3 - Projects'!$J114,0)+IF(AA82="x",'3 - Projects'!$J115)+IF(AA83="x",'3 - Projects'!$J116)+IF(AA84="x",'3 - Projects'!$J117)+IF(AA85="x",'3 - Projects'!$J118)</f>
        <v>0</v>
      </c>
      <c r="AB270" s="85">
        <f>IF(AB81="x",'3 - Projects'!$J114,0)+IF(AB82="x",'3 - Projects'!$J115)+IF(AB83="x",'3 - Projects'!$J116)+IF(AB84="x",'3 - Projects'!$J117)+IF(AB85="x",'3 - Projects'!$J118)</f>
        <v>0</v>
      </c>
      <c r="AC270" s="85">
        <f>IF(AC81="x",'3 - Projects'!$J114,0)+IF(AC82="x",'3 - Projects'!$J115)+IF(AC83="x",'3 - Projects'!$J116)+IF(AC84="x",'3 - Projects'!$J117)+IF(AC85="x",'3 - Projects'!$J118)</f>
        <v>0</v>
      </c>
      <c r="AD270" s="85">
        <f>IF(AD81="x",'3 - Projects'!$J114,0)+IF(AD82="x",'3 - Projects'!$J115)+IF(AD83="x",'3 - Projects'!$J116)+IF(AD84="x",'3 - Projects'!$J117)+IF(AD85="x",'3 - Projects'!$J118)</f>
        <v>0</v>
      </c>
      <c r="AE270" s="85">
        <f>IF(AE81="x",'3 - Projects'!$J114,0)+IF(AE82="x",'3 - Projects'!$J115)+IF(AE83="x",'3 - Projects'!$J116)+IF(AE84="x",'3 - Projects'!$J117)+IF(AE85="x",'3 - Projects'!$J118)</f>
        <v>0</v>
      </c>
      <c r="AF270" s="85">
        <f>IF(AF81="x",'3 - Projects'!$J114,0)+IF(AF82="x",'3 - Projects'!$J115)+IF(AF83="x",'3 - Projects'!$J116)+IF(AF84="x",'3 - Projects'!$J117)+IF(AF85="x",'3 - Projects'!$J118)</f>
        <v>0</v>
      </c>
      <c r="AG270" s="85">
        <f>IF(AG81="x",'3 - Projects'!$J114,0)+IF(AG82="x",'3 - Projects'!$J115)+IF(AG83="x",'3 - Projects'!$J116)+IF(AG84="x",'3 - Projects'!$J117)+IF(AG85="x",'3 - Projects'!$J118)</f>
        <v>0</v>
      </c>
      <c r="AH270" s="85">
        <f>IF(AH81="x",'3 - Projects'!$J114,0)+IF(AH82="x",'3 - Projects'!$J115)+IF(AH83="x",'3 - Projects'!$J116)+IF(AH84="x",'3 - Projects'!$J117)+IF(AH85="x",'3 - Projects'!$J118)</f>
        <v>0</v>
      </c>
      <c r="AI270" s="85">
        <f>IF(AI81="x",'3 - Projects'!$J114,0)+IF(AI82="x",'3 - Projects'!$J115)+IF(AI83="x",'3 - Projects'!$J116)+IF(AI84="x",'3 - Projects'!$J117)+IF(AI85="x",'3 - Projects'!$J118)</f>
        <v>0</v>
      </c>
      <c r="AJ270" s="85">
        <f>IF(AJ81="x",'3 - Projects'!$J114,0)+IF(AJ82="x",'3 - Projects'!$J115)+IF(AJ83="x",'3 - Projects'!$J116)+IF(AJ84="x",'3 - Projects'!$J117)+IF(AJ85="x",'3 - Projects'!$J118)</f>
        <v>0</v>
      </c>
      <c r="AK270" s="85">
        <f>IF(AK81="x",'3 - Projects'!$J114,0)+IF(AK82="x",'3 - Projects'!$J115)+IF(AK83="x",'3 - Projects'!$J116)+IF(AK84="x",'3 - Projects'!$J117)+IF(AK85="x",'3 - Projects'!$J118)</f>
        <v>0</v>
      </c>
      <c r="AL270" s="85">
        <f>IF(AL81="x",'3 - Projects'!$J114,0)+IF(AL82="x",'3 - Projects'!$J115)+IF(AL83="x",'3 - Projects'!$J116)+IF(AL84="x",'3 - Projects'!$J117)+IF(AL85="x",'3 - Projects'!$J118)</f>
        <v>0</v>
      </c>
      <c r="AM270" s="85">
        <f>IF(AM81="x",'3 - Projects'!$J114,0)+IF(AM82="x",'3 - Projects'!$J115)+IF(AM83="x",'3 - Projects'!$J116)+IF(AM84="x",'3 - Projects'!$J117)+IF(AM85="x",'3 - Projects'!$J118)</f>
        <v>0</v>
      </c>
      <c r="AN270" s="85">
        <f>IF(AN81="x",'3 - Projects'!$J114,0)+IF(AN82="x",'3 - Projects'!$J115)+IF(AN83="x",'3 - Projects'!$J116)+IF(AN84="x",'3 - Projects'!$J117)+IF(AN85="x",'3 - Projects'!$J118)</f>
        <v>0</v>
      </c>
      <c r="AO270" s="85">
        <f>IF(AO81="x",'3 - Projects'!$J114,0)+IF(AO82="x",'3 - Projects'!$J115)+IF(AO83="x",'3 - Projects'!$J116)+IF(AO84="x",'3 - Projects'!$J117)+IF(AO85="x",'3 - Projects'!$J118)</f>
        <v>0</v>
      </c>
      <c r="AP270" s="85">
        <f>IF(AP81="x",'3 - Projects'!$J114,0)+IF(AP82="x",'3 - Projects'!$J115)+IF(AP83="x",'3 - Projects'!$J116)+IF(AP84="x",'3 - Projects'!$J117)+IF(AP85="x",'3 - Projects'!$J118)</f>
        <v>0</v>
      </c>
      <c r="AQ270" s="85">
        <f>IF(AQ81="x",'3 - Projects'!$J114,0)+IF(AQ82="x",'3 - Projects'!$J115)+IF(AQ83="x",'3 - Projects'!$J116)+IF(AQ84="x",'3 - Projects'!$J117)+IF(AQ85="x",'3 - Projects'!$J118)</f>
        <v>0</v>
      </c>
      <c r="AR270" s="85">
        <f>IF(AR81="x",'3 - Projects'!$J114,0)+IF(AR82="x",'3 - Projects'!$J115)+IF(AR83="x",'3 - Projects'!$J116)+IF(AR84="x",'3 - Projects'!$J117)+IF(AR85="x",'3 - Projects'!$J118)</f>
        <v>0</v>
      </c>
      <c r="AS270" s="85">
        <f>IF(AS81="x",'3 - Projects'!$J114,0)+IF(AS82="x",'3 - Projects'!$J115)+IF(AS83="x",'3 - Projects'!$J116)+IF(AS84="x",'3 - Projects'!$J117)+IF(AS85="x",'3 - Projects'!$J118)</f>
        <v>0</v>
      </c>
      <c r="AT270" s="85">
        <f>IF(AT81="x",'3 - Projects'!$J114,0)+IF(AT82="x",'3 - Projects'!$J115)+IF(AT83="x",'3 - Projects'!$J116)+IF(AT84="x",'3 - Projects'!$J117)+IF(AT85="x",'3 - Projects'!$J118)</f>
        <v>0</v>
      </c>
      <c r="AU270" s="85">
        <f>IF(AU81="x",'3 - Projects'!$J114,0)+IF(AU82="x",'3 - Projects'!$J115)+IF(AU83="x",'3 - Projects'!$J116)+IF(AU84="x",'3 - Projects'!$J117)+IF(AU85="x",'3 - Projects'!$J118)</f>
        <v>0</v>
      </c>
      <c r="AV270" s="85">
        <f>IF(AV81="x",'3 - Projects'!$J114,0)+IF(AV82="x",'3 - Projects'!$J115)+IF(AV83="x",'3 - Projects'!$J116)+IF(AV84="x",'3 - Projects'!$J117)+IF(AV85="x",'3 - Projects'!$J118)</f>
        <v>0</v>
      </c>
      <c r="AW270" s="85">
        <f>IF(AW81="x",'3 - Projects'!$J114,0)+IF(AW82="x",'3 - Projects'!$J115)+IF(AW83="x",'3 - Projects'!$J116)+IF(AW84="x",'3 - Projects'!$J117)+IF(AW85="x",'3 - Projects'!$J118)</f>
        <v>0</v>
      </c>
      <c r="AX270" s="85">
        <f>IF(AX81="x",'3 - Projects'!$J114,0)+IF(AX82="x",'3 - Projects'!$J115)+IF(AX83="x",'3 - Projects'!$J116)+IF(AX84="x",'3 - Projects'!$J117)+IF(AX85="x",'3 - Projects'!$J118)</f>
        <v>0</v>
      </c>
      <c r="AY270" s="85">
        <f>IF(AY81="x",'3 - Projects'!$J114,0)+IF(AY82="x",'3 - Projects'!$J115)+IF(AY83="x",'3 - Projects'!$J116)+IF(AY84="x",'3 - Projects'!$J117)+IF(AY85="x",'3 - Projects'!$J118)</f>
        <v>0</v>
      </c>
      <c r="AZ270" s="85">
        <f>IF(AZ81="x",'3 - Projects'!$J114,0)+IF(AZ82="x",'3 - Projects'!$J115)+IF(AZ83="x",'3 - Projects'!$J116)+IF(AZ84="x",'3 - Projects'!$J117)+IF(AZ85="x",'3 - Projects'!$J118)</f>
        <v>0</v>
      </c>
      <c r="BA270" s="85">
        <f>IF(BA81="x",'3 - Projects'!$J114,0)+IF(BA82="x",'3 - Projects'!$J115)+IF(BA83="x",'3 - Projects'!$J116)+IF(BA84="x",'3 - Projects'!$J117)+IF(BA85="x",'3 - Projects'!$J118)</f>
        <v>0</v>
      </c>
      <c r="BB270" s="85">
        <f>IF(BB81="x",'3 - Projects'!$J114,0)+IF(BB82="x",'3 - Projects'!$J115)+IF(BB83="x",'3 - Projects'!$J116)+IF(BB84="x",'3 - Projects'!$J117)+IF(BB85="x",'3 - Projects'!$J118)</f>
        <v>0</v>
      </c>
      <c r="BC270" s="85">
        <f>IF(BC81="x",'3 - Projects'!$J114,0)+IF(BC82="x",'3 - Projects'!$J115)+IF(BC83="x",'3 - Projects'!$J116)+IF(BC84="x",'3 - Projects'!$J117)+IF(BC85="x",'3 - Projects'!$J118)</f>
        <v>0</v>
      </c>
      <c r="BD270" s="85">
        <f>IF(BD81="x",'3 - Projects'!$J114,0)+IF(BD82="x",'3 - Projects'!$J115)+IF(BD83="x",'3 - Projects'!$J116)+IF(BD84="x",'3 - Projects'!$J117)+IF(BD85="x",'3 - Projects'!$J118)</f>
        <v>0</v>
      </c>
      <c r="BE270" s="85">
        <f>IF(BE81="x",'3 - Projects'!$J114,0)+IF(BE82="x",'3 - Projects'!$J115)+IF(BE83="x",'3 - Projects'!$J116)+IF(BE84="x",'3 - Projects'!$J117)+IF(BE85="x",'3 - Projects'!$J118)</f>
        <v>0</v>
      </c>
      <c r="BF270" s="85">
        <f>IF(BF81="x",'3 - Projects'!$J114,0)+IF(BF82="x",'3 - Projects'!$J115)+IF(BF83="x",'3 - Projects'!$J116)+IF(BF84="x",'3 - Projects'!$J117)+IF(BF85="x",'3 - Projects'!$J118)</f>
        <v>0</v>
      </c>
      <c r="BG270" s="85">
        <f>IF(BG81="x",'3 - Projects'!$J114,0)+IF(BG82="x",'3 - Projects'!$J115)+IF(BG83="x",'3 - Projects'!$J116)+IF(BG84="x",'3 - Projects'!$J117)+IF(BG85="x",'3 - Projects'!$J118)</f>
        <v>0</v>
      </c>
      <c r="BH270" s="86">
        <f>IF(BH81="x",'3 - Projects'!$J114,0)+IF(BH82="x",'3 - Projects'!$J115)+IF(BH83="x",'3 - Projects'!$J116)+IF(BH84="x",'3 - Projects'!$J117)+IF(BH85="x",'3 - Projects'!$J118)</f>
        <v>0</v>
      </c>
    </row>
    <row r="271" spans="1:60">
      <c r="A271" s="84"/>
      <c r="B271" s="85" t="str">
        <f>IF(Resource5_Name&lt;&gt;"",Resource5_Name&amp;"(s)","")</f>
        <v/>
      </c>
      <c r="C271" s="85"/>
      <c r="D271" s="85"/>
      <c r="E271" s="85"/>
      <c r="F271" s="85"/>
      <c r="G271" s="85"/>
      <c r="H271" s="85"/>
      <c r="I271" s="84">
        <f>IF(I81="x",'3 - Projects'!$K114,0)+IF(I82="x",'3 - Projects'!$K115)+IF(I83="x",'3 - Projects'!$K116)+IF(I84="x",'3 - Projects'!$K117)+IF(I85="x",'3 - Projects'!$K118)</f>
        <v>0</v>
      </c>
      <c r="J271" s="85">
        <f>IF(J81="x",'3 - Projects'!$K114,0)+IF(J82="x",'3 - Projects'!$K115)+IF(J83="x",'3 - Projects'!$K116)+IF(J84="x",'3 - Projects'!$K117)+IF(J85="x",'3 - Projects'!$K118)</f>
        <v>0</v>
      </c>
      <c r="K271" s="85">
        <f>IF(K81="x",'3 - Projects'!$K114,0)+IF(K82="x",'3 - Projects'!$K115)+IF(K83="x",'3 - Projects'!$K116)+IF(K84="x",'3 - Projects'!$K117)+IF(K85="x",'3 - Projects'!$K118)</f>
        <v>0</v>
      </c>
      <c r="L271" s="85">
        <f>IF(L81="x",'3 - Projects'!$K114,0)+IF(L82="x",'3 - Projects'!$K115)+IF(L83="x",'3 - Projects'!$K116)+IF(L84="x",'3 - Projects'!$K117)+IF(L85="x",'3 - Projects'!$K118)</f>
        <v>0</v>
      </c>
      <c r="M271" s="85">
        <f>IF(M81="x",'3 - Projects'!$K114,0)+IF(M82="x",'3 - Projects'!$K115)+IF(M83="x",'3 - Projects'!$K116)+IF(M84="x",'3 - Projects'!$K117)+IF(M85="x",'3 - Projects'!$K118)</f>
        <v>0</v>
      </c>
      <c r="N271" s="85">
        <f>IF(N81="x",'3 - Projects'!$K114,0)+IF(N82="x",'3 - Projects'!$K115)+IF(N83="x",'3 - Projects'!$K116)+IF(N84="x",'3 - Projects'!$K117)+IF(N85="x",'3 - Projects'!$K118)</f>
        <v>0</v>
      </c>
      <c r="O271" s="85">
        <f>IF(O81="x",'3 - Projects'!$K114,0)+IF(O82="x",'3 - Projects'!$K115)+IF(O83="x",'3 - Projects'!$K116)+IF(O84="x",'3 - Projects'!$K117)+IF(O85="x",'3 - Projects'!$K118)</f>
        <v>0</v>
      </c>
      <c r="P271" s="85">
        <f>IF(P81="x",'3 - Projects'!$K114,0)+IF(P82="x",'3 - Projects'!$K115)+IF(P83="x",'3 - Projects'!$K116)+IF(P84="x",'3 - Projects'!$K117)+IF(P85="x",'3 - Projects'!$K118)</f>
        <v>0</v>
      </c>
      <c r="Q271" s="85">
        <f>IF(Q81="x",'3 - Projects'!$K114,0)+IF(Q82="x",'3 - Projects'!$K115)+IF(Q83="x",'3 - Projects'!$K116)+IF(Q84="x",'3 - Projects'!$K117)+IF(Q85="x",'3 - Projects'!$K118)</f>
        <v>0</v>
      </c>
      <c r="R271" s="85">
        <f>IF(R81="x",'3 - Projects'!$K114,0)+IF(R82="x",'3 - Projects'!$K115)+IF(R83="x",'3 - Projects'!$K116)+IF(R84="x",'3 - Projects'!$K117)+IF(R85="x",'3 - Projects'!$K118)</f>
        <v>0</v>
      </c>
      <c r="S271" s="85">
        <f>IF(S81="x",'3 - Projects'!$K114,0)+IF(S82="x",'3 - Projects'!$K115)+IF(S83="x",'3 - Projects'!$K116)+IF(S84="x",'3 - Projects'!$K117)+IF(S85="x",'3 - Projects'!$K118)</f>
        <v>0</v>
      </c>
      <c r="T271" s="85">
        <f>IF(T81="x",'3 - Projects'!$K114,0)+IF(T82="x",'3 - Projects'!$K115)+IF(T83="x",'3 - Projects'!$K116)+IF(T84="x",'3 - Projects'!$K117)+IF(T85="x",'3 - Projects'!$K118)</f>
        <v>0</v>
      </c>
      <c r="U271" s="85">
        <f>IF(U81="x",'3 - Projects'!$K114,0)+IF(U82="x",'3 - Projects'!$K115)+IF(U83="x",'3 - Projects'!$K116)+IF(U84="x",'3 - Projects'!$K117)+IF(U85="x",'3 - Projects'!$K118)</f>
        <v>0</v>
      </c>
      <c r="V271" s="85">
        <f>IF(V81="x",'3 - Projects'!$K114,0)+IF(V82="x",'3 - Projects'!$K115)+IF(V83="x",'3 - Projects'!$K116)+IF(V84="x",'3 - Projects'!$K117)+IF(V85="x",'3 - Projects'!$K118)</f>
        <v>0</v>
      </c>
      <c r="W271" s="85">
        <f>IF(W81="x",'3 - Projects'!$K114,0)+IF(W82="x",'3 - Projects'!$K115)+IF(W83="x",'3 - Projects'!$K116)+IF(W84="x",'3 - Projects'!$K117)+IF(W85="x",'3 - Projects'!$K118)</f>
        <v>0</v>
      </c>
      <c r="X271" s="85">
        <f>IF(X81="x",'3 - Projects'!$K114,0)+IF(X82="x",'3 - Projects'!$K115)+IF(X83="x",'3 - Projects'!$K116)+IF(X84="x",'3 - Projects'!$K117)+IF(X85="x",'3 - Projects'!$K118)</f>
        <v>0</v>
      </c>
      <c r="Y271" s="85">
        <f>IF(Y81="x",'3 - Projects'!$K114,0)+IF(Y82="x",'3 - Projects'!$K115)+IF(Y83="x",'3 - Projects'!$K116)+IF(Y84="x",'3 - Projects'!$K117)+IF(Y85="x",'3 - Projects'!$K118)</f>
        <v>0</v>
      </c>
      <c r="Z271" s="85">
        <f>IF(Z81="x",'3 - Projects'!$K114,0)+IF(Z82="x",'3 - Projects'!$K115)+IF(Z83="x",'3 - Projects'!$K116)+IF(Z84="x",'3 - Projects'!$K117)+IF(Z85="x",'3 - Projects'!$K118)</f>
        <v>0</v>
      </c>
      <c r="AA271" s="85">
        <f>IF(AA81="x",'3 - Projects'!$K114,0)+IF(AA82="x",'3 - Projects'!$K115)+IF(AA83="x",'3 - Projects'!$K116)+IF(AA84="x",'3 - Projects'!$K117)+IF(AA85="x",'3 - Projects'!$K118)</f>
        <v>0</v>
      </c>
      <c r="AB271" s="85">
        <f>IF(AB81="x",'3 - Projects'!$K114,0)+IF(AB82="x",'3 - Projects'!$K115)+IF(AB83="x",'3 - Projects'!$K116)+IF(AB84="x",'3 - Projects'!$K117)+IF(AB85="x",'3 - Projects'!$K118)</f>
        <v>0</v>
      </c>
      <c r="AC271" s="85">
        <f>IF(AC81="x",'3 - Projects'!$K114,0)+IF(AC82="x",'3 - Projects'!$K115)+IF(AC83="x",'3 - Projects'!$K116)+IF(AC84="x",'3 - Projects'!$K117)+IF(AC85="x",'3 - Projects'!$K118)</f>
        <v>0</v>
      </c>
      <c r="AD271" s="85">
        <f>IF(AD81="x",'3 - Projects'!$K114,0)+IF(AD82="x",'3 - Projects'!$K115)+IF(AD83="x",'3 - Projects'!$K116)+IF(AD84="x",'3 - Projects'!$K117)+IF(AD85="x",'3 - Projects'!$K118)</f>
        <v>0</v>
      </c>
      <c r="AE271" s="85">
        <f>IF(AE81="x",'3 - Projects'!$K114,0)+IF(AE82="x",'3 - Projects'!$K115)+IF(AE83="x",'3 - Projects'!$K116)+IF(AE84="x",'3 - Projects'!$K117)+IF(AE85="x",'3 - Projects'!$K118)</f>
        <v>0</v>
      </c>
      <c r="AF271" s="85">
        <f>IF(AF81="x",'3 - Projects'!$K114,0)+IF(AF82="x",'3 - Projects'!$K115)+IF(AF83="x",'3 - Projects'!$K116)+IF(AF84="x",'3 - Projects'!$K117)+IF(AF85="x",'3 - Projects'!$K118)</f>
        <v>0</v>
      </c>
      <c r="AG271" s="85">
        <f>IF(AG81="x",'3 - Projects'!$K114,0)+IF(AG82="x",'3 - Projects'!$K115)+IF(AG83="x",'3 - Projects'!$K116)+IF(AG84="x",'3 - Projects'!$K117)+IF(AG85="x",'3 - Projects'!$K118)</f>
        <v>0</v>
      </c>
      <c r="AH271" s="85">
        <f>IF(AH81="x",'3 - Projects'!$K114,0)+IF(AH82="x",'3 - Projects'!$K115)+IF(AH83="x",'3 - Projects'!$K116)+IF(AH84="x",'3 - Projects'!$K117)+IF(AH85="x",'3 - Projects'!$K118)</f>
        <v>0</v>
      </c>
      <c r="AI271" s="85">
        <f>IF(AI81="x",'3 - Projects'!$K114,0)+IF(AI82="x",'3 - Projects'!$K115)+IF(AI83="x",'3 - Projects'!$K116)+IF(AI84="x",'3 - Projects'!$K117)+IF(AI85="x",'3 - Projects'!$K118)</f>
        <v>0</v>
      </c>
      <c r="AJ271" s="85">
        <f>IF(AJ81="x",'3 - Projects'!$K114,0)+IF(AJ82="x",'3 - Projects'!$K115)+IF(AJ83="x",'3 - Projects'!$K116)+IF(AJ84="x",'3 - Projects'!$K117)+IF(AJ85="x",'3 - Projects'!$K118)</f>
        <v>0</v>
      </c>
      <c r="AK271" s="85">
        <f>IF(AK81="x",'3 - Projects'!$K114,0)+IF(AK82="x",'3 - Projects'!$K115)+IF(AK83="x",'3 - Projects'!$K116)+IF(AK84="x",'3 - Projects'!$K117)+IF(AK85="x",'3 - Projects'!$K118)</f>
        <v>0</v>
      </c>
      <c r="AL271" s="85">
        <f>IF(AL81="x",'3 - Projects'!$K114,0)+IF(AL82="x",'3 - Projects'!$K115)+IF(AL83="x",'3 - Projects'!$K116)+IF(AL84="x",'3 - Projects'!$K117)+IF(AL85="x",'3 - Projects'!$K118)</f>
        <v>0</v>
      </c>
      <c r="AM271" s="85">
        <f>IF(AM81="x",'3 - Projects'!$K114,0)+IF(AM82="x",'3 - Projects'!$K115)+IF(AM83="x",'3 - Projects'!$K116)+IF(AM84="x",'3 - Projects'!$K117)+IF(AM85="x",'3 - Projects'!$K118)</f>
        <v>0</v>
      </c>
      <c r="AN271" s="85">
        <f>IF(AN81="x",'3 - Projects'!$K114,0)+IF(AN82="x",'3 - Projects'!$K115)+IF(AN83="x",'3 - Projects'!$K116)+IF(AN84="x",'3 - Projects'!$K117)+IF(AN85="x",'3 - Projects'!$K118)</f>
        <v>0</v>
      </c>
      <c r="AO271" s="85">
        <f>IF(AO81="x",'3 - Projects'!$K114,0)+IF(AO82="x",'3 - Projects'!$K115)+IF(AO83="x",'3 - Projects'!$K116)+IF(AO84="x",'3 - Projects'!$K117)+IF(AO85="x",'3 - Projects'!$K118)</f>
        <v>0</v>
      </c>
      <c r="AP271" s="85">
        <f>IF(AP81="x",'3 - Projects'!$K114,0)+IF(AP82="x",'3 - Projects'!$K115)+IF(AP83="x",'3 - Projects'!$K116)+IF(AP84="x",'3 - Projects'!$K117)+IF(AP85="x",'3 - Projects'!$K118)</f>
        <v>0</v>
      </c>
      <c r="AQ271" s="85">
        <f>IF(AQ81="x",'3 - Projects'!$K114,0)+IF(AQ82="x",'3 - Projects'!$K115)+IF(AQ83="x",'3 - Projects'!$K116)+IF(AQ84="x",'3 - Projects'!$K117)+IF(AQ85="x",'3 - Projects'!$K118)</f>
        <v>0</v>
      </c>
      <c r="AR271" s="85">
        <f>IF(AR81="x",'3 - Projects'!$K114,0)+IF(AR82="x",'3 - Projects'!$K115)+IF(AR83="x",'3 - Projects'!$K116)+IF(AR84="x",'3 - Projects'!$K117)+IF(AR85="x",'3 - Projects'!$K118)</f>
        <v>0</v>
      </c>
      <c r="AS271" s="85">
        <f>IF(AS81="x",'3 - Projects'!$K114,0)+IF(AS82="x",'3 - Projects'!$K115)+IF(AS83="x",'3 - Projects'!$K116)+IF(AS84="x",'3 - Projects'!$K117)+IF(AS85="x",'3 - Projects'!$K118)</f>
        <v>0</v>
      </c>
      <c r="AT271" s="85">
        <f>IF(AT81="x",'3 - Projects'!$K114,0)+IF(AT82="x",'3 - Projects'!$K115)+IF(AT83="x",'3 - Projects'!$K116)+IF(AT84="x",'3 - Projects'!$K117)+IF(AT85="x",'3 - Projects'!$K118)</f>
        <v>0</v>
      </c>
      <c r="AU271" s="85">
        <f>IF(AU81="x",'3 - Projects'!$K114,0)+IF(AU82="x",'3 - Projects'!$K115)+IF(AU83="x",'3 - Projects'!$K116)+IF(AU84="x",'3 - Projects'!$K117)+IF(AU85="x",'3 - Projects'!$K118)</f>
        <v>0</v>
      </c>
      <c r="AV271" s="85">
        <f>IF(AV81="x",'3 - Projects'!$K114,0)+IF(AV82="x",'3 - Projects'!$K115)+IF(AV83="x",'3 - Projects'!$K116)+IF(AV84="x",'3 - Projects'!$K117)+IF(AV85="x",'3 - Projects'!$K118)</f>
        <v>0</v>
      </c>
      <c r="AW271" s="85">
        <f>IF(AW81="x",'3 - Projects'!$K114,0)+IF(AW82="x",'3 - Projects'!$K115)+IF(AW83="x",'3 - Projects'!$K116)+IF(AW84="x",'3 - Projects'!$K117)+IF(AW85="x",'3 - Projects'!$K118)</f>
        <v>0</v>
      </c>
      <c r="AX271" s="85">
        <f>IF(AX81="x",'3 - Projects'!$K114,0)+IF(AX82="x",'3 - Projects'!$K115)+IF(AX83="x",'3 - Projects'!$K116)+IF(AX84="x",'3 - Projects'!$K117)+IF(AX85="x",'3 - Projects'!$K118)</f>
        <v>0</v>
      </c>
      <c r="AY271" s="85">
        <f>IF(AY81="x",'3 - Projects'!$K114,0)+IF(AY82="x",'3 - Projects'!$K115)+IF(AY83="x",'3 - Projects'!$K116)+IF(AY84="x",'3 - Projects'!$K117)+IF(AY85="x",'3 - Projects'!$K118)</f>
        <v>0</v>
      </c>
      <c r="AZ271" s="85">
        <f>IF(AZ81="x",'3 - Projects'!$K114,0)+IF(AZ82="x",'3 - Projects'!$K115)+IF(AZ83="x",'3 - Projects'!$K116)+IF(AZ84="x",'3 - Projects'!$K117)+IF(AZ85="x",'3 - Projects'!$K118)</f>
        <v>0</v>
      </c>
      <c r="BA271" s="85">
        <f>IF(BA81="x",'3 - Projects'!$K114,0)+IF(BA82="x",'3 - Projects'!$K115)+IF(BA83="x",'3 - Projects'!$K116)+IF(BA84="x",'3 - Projects'!$K117)+IF(BA85="x",'3 - Projects'!$K118)</f>
        <v>0</v>
      </c>
      <c r="BB271" s="85">
        <f>IF(BB81="x",'3 - Projects'!$K114,0)+IF(BB82="x",'3 - Projects'!$K115)+IF(BB83="x",'3 - Projects'!$K116)+IF(BB84="x",'3 - Projects'!$K117)+IF(BB85="x",'3 - Projects'!$K118)</f>
        <v>0</v>
      </c>
      <c r="BC271" s="85">
        <f>IF(BC81="x",'3 - Projects'!$K114,0)+IF(BC82="x",'3 - Projects'!$K115)+IF(BC83="x",'3 - Projects'!$K116)+IF(BC84="x",'3 - Projects'!$K117)+IF(BC85="x",'3 - Projects'!$K118)</f>
        <v>0</v>
      </c>
      <c r="BD271" s="85">
        <f>IF(BD81="x",'3 - Projects'!$K114,0)+IF(BD82="x",'3 - Projects'!$K115)+IF(BD83="x",'3 - Projects'!$K116)+IF(BD84="x",'3 - Projects'!$K117)+IF(BD85="x",'3 - Projects'!$K118)</f>
        <v>0</v>
      </c>
      <c r="BE271" s="85">
        <f>IF(BE81="x",'3 - Projects'!$K114,0)+IF(BE82="x",'3 - Projects'!$K115)+IF(BE83="x",'3 - Projects'!$K116)+IF(BE84="x",'3 - Projects'!$K117)+IF(BE85="x",'3 - Projects'!$K118)</f>
        <v>0</v>
      </c>
      <c r="BF271" s="85">
        <f>IF(BF81="x",'3 - Projects'!$K114,0)+IF(BF82="x",'3 - Projects'!$K115)+IF(BF83="x",'3 - Projects'!$K116)+IF(BF84="x",'3 - Projects'!$K117)+IF(BF85="x",'3 - Projects'!$K118)</f>
        <v>0</v>
      </c>
      <c r="BG271" s="85">
        <f>IF(BG81="x",'3 - Projects'!$K114,0)+IF(BG82="x",'3 - Projects'!$K115)+IF(BG83="x",'3 - Projects'!$K116)+IF(BG84="x",'3 - Projects'!$K117)+IF(BG85="x",'3 - Projects'!$K118)</f>
        <v>0</v>
      </c>
      <c r="BH271" s="86">
        <f>IF(BH81="x",'3 - Projects'!$K114,0)+IF(BH82="x",'3 - Projects'!$K115)+IF(BH83="x",'3 - Projects'!$K116)+IF(BH84="x",'3 - Projects'!$K117)+IF(BH85="x",'3 - Projects'!$K118)</f>
        <v>0</v>
      </c>
    </row>
    <row r="272" spans="1:60">
      <c r="A272" s="84"/>
      <c r="B272" s="85" t="str">
        <f>IF(Resource6_Name&lt;&gt;"",Resource6_Name&amp;"(s)","")</f>
        <v/>
      </c>
      <c r="C272" s="85"/>
      <c r="D272" s="85"/>
      <c r="E272" s="85"/>
      <c r="F272" s="85"/>
      <c r="G272" s="85"/>
      <c r="H272" s="85"/>
      <c r="I272" s="84">
        <f>IF(I81="x",'3 - Projects'!$L114,0)+IF(I82="x",'3 - Projects'!$L115)+IF(I83="x",'3 - Projects'!$L116)+IF(I84="x",'3 - Projects'!$L117)+IF(I85="x",'3 - Projects'!$L118)</f>
        <v>0</v>
      </c>
      <c r="J272" s="85">
        <f>IF(J81="x",'3 - Projects'!$L114,0)+IF(J82="x",'3 - Projects'!$L115)+IF(J83="x",'3 - Projects'!$L116)+IF(J84="x",'3 - Projects'!$L117)+IF(J85="x",'3 - Projects'!$L118)</f>
        <v>0</v>
      </c>
      <c r="K272" s="85">
        <f>IF(K81="x",'3 - Projects'!$L114,0)+IF(K82="x",'3 - Projects'!$L115)+IF(K83="x",'3 - Projects'!$L116)+IF(K84="x",'3 - Projects'!$L117)+IF(K85="x",'3 - Projects'!$L118)</f>
        <v>0</v>
      </c>
      <c r="L272" s="85">
        <f>IF(L81="x",'3 - Projects'!$L114,0)+IF(L82="x",'3 - Projects'!$L115)+IF(L83="x",'3 - Projects'!$L116)+IF(L84="x",'3 - Projects'!$L117)+IF(L85="x",'3 - Projects'!$L118)</f>
        <v>0</v>
      </c>
      <c r="M272" s="85">
        <f>IF(M81="x",'3 - Projects'!$L114,0)+IF(M82="x",'3 - Projects'!$L115)+IF(M83="x",'3 - Projects'!$L116)+IF(M84="x",'3 - Projects'!$L117)+IF(M85="x",'3 - Projects'!$L118)</f>
        <v>0</v>
      </c>
      <c r="N272" s="85">
        <f>IF(N81="x",'3 - Projects'!$L114,0)+IF(N82="x",'3 - Projects'!$L115)+IF(N83="x",'3 - Projects'!$L116)+IF(N84="x",'3 - Projects'!$L117)+IF(N85="x",'3 - Projects'!$L118)</f>
        <v>0</v>
      </c>
      <c r="O272" s="85">
        <f>IF(O81="x",'3 - Projects'!$L114,0)+IF(O82="x",'3 - Projects'!$L115)+IF(O83="x",'3 - Projects'!$L116)+IF(O84="x",'3 - Projects'!$L117)+IF(O85="x",'3 - Projects'!$L118)</f>
        <v>0</v>
      </c>
      <c r="P272" s="85">
        <f>IF(P81="x",'3 - Projects'!$L114,0)+IF(P82="x",'3 - Projects'!$L115)+IF(P83="x",'3 - Projects'!$L116)+IF(P84="x",'3 - Projects'!$L117)+IF(P85="x",'3 - Projects'!$L118)</f>
        <v>0</v>
      </c>
      <c r="Q272" s="85">
        <f>IF(Q81="x",'3 - Projects'!$L114,0)+IF(Q82="x",'3 - Projects'!$L115)+IF(Q83="x",'3 - Projects'!$L116)+IF(Q84="x",'3 - Projects'!$L117)+IF(Q85="x",'3 - Projects'!$L118)</f>
        <v>0</v>
      </c>
      <c r="R272" s="85">
        <f>IF(R81="x",'3 - Projects'!$L114,0)+IF(R82="x",'3 - Projects'!$L115)+IF(R83="x",'3 - Projects'!$L116)+IF(R84="x",'3 - Projects'!$L117)+IF(R85="x",'3 - Projects'!$L118)</f>
        <v>0</v>
      </c>
      <c r="S272" s="85">
        <f>IF(S81="x",'3 - Projects'!$L114,0)+IF(S82="x",'3 - Projects'!$L115)+IF(S83="x",'3 - Projects'!$L116)+IF(S84="x",'3 - Projects'!$L117)+IF(S85="x",'3 - Projects'!$L118)</f>
        <v>0</v>
      </c>
      <c r="T272" s="85">
        <f>IF(T81="x",'3 - Projects'!$L114,0)+IF(T82="x",'3 - Projects'!$L115)+IF(T83="x",'3 - Projects'!$L116)+IF(T84="x",'3 - Projects'!$L117)+IF(T85="x",'3 - Projects'!$L118)</f>
        <v>0</v>
      </c>
      <c r="U272" s="85">
        <f>IF(U81="x",'3 - Projects'!$L114,0)+IF(U82="x",'3 - Projects'!$L115)+IF(U83="x",'3 - Projects'!$L116)+IF(U84="x",'3 - Projects'!$L117)+IF(U85="x",'3 - Projects'!$L118)</f>
        <v>0</v>
      </c>
      <c r="V272" s="85">
        <f>IF(V81="x",'3 - Projects'!$L114,0)+IF(V82="x",'3 - Projects'!$L115)+IF(V83="x",'3 - Projects'!$L116)+IF(V84="x",'3 - Projects'!$L117)+IF(V85="x",'3 - Projects'!$L118)</f>
        <v>0</v>
      </c>
      <c r="W272" s="85">
        <f>IF(W81="x",'3 - Projects'!$L114,0)+IF(W82="x",'3 - Projects'!$L115)+IF(W83="x",'3 - Projects'!$L116)+IF(W84="x",'3 - Projects'!$L117)+IF(W85="x",'3 - Projects'!$L118)</f>
        <v>0</v>
      </c>
      <c r="X272" s="85">
        <f>IF(X81="x",'3 - Projects'!$L114,0)+IF(X82="x",'3 - Projects'!$L115)+IF(X83="x",'3 - Projects'!$L116)+IF(X84="x",'3 - Projects'!$L117)+IF(X85="x",'3 - Projects'!$L118)</f>
        <v>0</v>
      </c>
      <c r="Y272" s="85">
        <f>IF(Y81="x",'3 - Projects'!$L114,0)+IF(Y82="x",'3 - Projects'!$L115)+IF(Y83="x",'3 - Projects'!$L116)+IF(Y84="x",'3 - Projects'!$L117)+IF(Y85="x",'3 - Projects'!$L118)</f>
        <v>0</v>
      </c>
      <c r="Z272" s="85">
        <f>IF(Z81="x",'3 - Projects'!$L114,0)+IF(Z82="x",'3 - Projects'!$L115)+IF(Z83="x",'3 - Projects'!$L116)+IF(Z84="x",'3 - Projects'!$L117)+IF(Z85="x",'3 - Projects'!$L118)</f>
        <v>0</v>
      </c>
      <c r="AA272" s="85">
        <f>IF(AA81="x",'3 - Projects'!$L114,0)+IF(AA82="x",'3 - Projects'!$L115)+IF(AA83="x",'3 - Projects'!$L116)+IF(AA84="x",'3 - Projects'!$L117)+IF(AA85="x",'3 - Projects'!$L118)</f>
        <v>0</v>
      </c>
      <c r="AB272" s="85">
        <f>IF(AB81="x",'3 - Projects'!$L114,0)+IF(AB82="x",'3 - Projects'!$L115)+IF(AB83="x",'3 - Projects'!$L116)+IF(AB84="x",'3 - Projects'!$L117)+IF(AB85="x",'3 - Projects'!$L118)</f>
        <v>0</v>
      </c>
      <c r="AC272" s="85">
        <f>IF(AC81="x",'3 - Projects'!$L114,0)+IF(AC82="x",'3 - Projects'!$L115)+IF(AC83="x",'3 - Projects'!$L116)+IF(AC84="x",'3 - Projects'!$L117)+IF(AC85="x",'3 - Projects'!$L118)</f>
        <v>0</v>
      </c>
      <c r="AD272" s="85">
        <f>IF(AD81="x",'3 - Projects'!$L114,0)+IF(AD82="x",'3 - Projects'!$L115)+IF(AD83="x",'3 - Projects'!$L116)+IF(AD84="x",'3 - Projects'!$L117)+IF(AD85="x",'3 - Projects'!$L118)</f>
        <v>0</v>
      </c>
      <c r="AE272" s="85">
        <f>IF(AE81="x",'3 - Projects'!$L114,0)+IF(AE82="x",'3 - Projects'!$L115)+IF(AE83="x",'3 - Projects'!$L116)+IF(AE84="x",'3 - Projects'!$L117)+IF(AE85="x",'3 - Projects'!$L118)</f>
        <v>0</v>
      </c>
      <c r="AF272" s="85">
        <f>IF(AF81="x",'3 - Projects'!$L114,0)+IF(AF82="x",'3 - Projects'!$L115)+IF(AF83="x",'3 - Projects'!$L116)+IF(AF84="x",'3 - Projects'!$L117)+IF(AF85="x",'3 - Projects'!$L118)</f>
        <v>0</v>
      </c>
      <c r="AG272" s="85">
        <f>IF(AG81="x",'3 - Projects'!$L114,0)+IF(AG82="x",'3 - Projects'!$L115)+IF(AG83="x",'3 - Projects'!$L116)+IF(AG84="x",'3 - Projects'!$L117)+IF(AG85="x",'3 - Projects'!$L118)</f>
        <v>0</v>
      </c>
      <c r="AH272" s="85">
        <f>IF(AH81="x",'3 - Projects'!$L114,0)+IF(AH82="x",'3 - Projects'!$L115)+IF(AH83="x",'3 - Projects'!$L116)+IF(AH84="x",'3 - Projects'!$L117)+IF(AH85="x",'3 - Projects'!$L118)</f>
        <v>0</v>
      </c>
      <c r="AI272" s="85">
        <f>IF(AI81="x",'3 - Projects'!$L114,0)+IF(AI82="x",'3 - Projects'!$L115)+IF(AI83="x",'3 - Projects'!$L116)+IF(AI84="x",'3 - Projects'!$L117)+IF(AI85="x",'3 - Projects'!$L118)</f>
        <v>0</v>
      </c>
      <c r="AJ272" s="85">
        <f>IF(AJ81="x",'3 - Projects'!$L114,0)+IF(AJ82="x",'3 - Projects'!$L115)+IF(AJ83="x",'3 - Projects'!$L116)+IF(AJ84="x",'3 - Projects'!$L117)+IF(AJ85="x",'3 - Projects'!$L118)</f>
        <v>0</v>
      </c>
      <c r="AK272" s="85">
        <f>IF(AK81="x",'3 - Projects'!$L114,0)+IF(AK82="x",'3 - Projects'!$L115)+IF(AK83="x",'3 - Projects'!$L116)+IF(AK84="x",'3 - Projects'!$L117)+IF(AK85="x",'3 - Projects'!$L118)</f>
        <v>0</v>
      </c>
      <c r="AL272" s="85">
        <f>IF(AL81="x",'3 - Projects'!$L114,0)+IF(AL82="x",'3 - Projects'!$L115)+IF(AL83="x",'3 - Projects'!$L116)+IF(AL84="x",'3 - Projects'!$L117)+IF(AL85="x",'3 - Projects'!$L118)</f>
        <v>0</v>
      </c>
      <c r="AM272" s="85">
        <f>IF(AM81="x",'3 - Projects'!$L114,0)+IF(AM82="x",'3 - Projects'!$L115)+IF(AM83="x",'3 - Projects'!$L116)+IF(AM84="x",'3 - Projects'!$L117)+IF(AM85="x",'3 - Projects'!$L118)</f>
        <v>0</v>
      </c>
      <c r="AN272" s="85">
        <f>IF(AN81="x",'3 - Projects'!$L114,0)+IF(AN82="x",'3 - Projects'!$L115)+IF(AN83="x",'3 - Projects'!$L116)+IF(AN84="x",'3 - Projects'!$L117)+IF(AN85="x",'3 - Projects'!$L118)</f>
        <v>0</v>
      </c>
      <c r="AO272" s="85">
        <f>IF(AO81="x",'3 - Projects'!$L114,0)+IF(AO82="x",'3 - Projects'!$L115)+IF(AO83="x",'3 - Projects'!$L116)+IF(AO84="x",'3 - Projects'!$L117)+IF(AO85="x",'3 - Projects'!$L118)</f>
        <v>0</v>
      </c>
      <c r="AP272" s="85">
        <f>IF(AP81="x",'3 - Projects'!$L114,0)+IF(AP82="x",'3 - Projects'!$L115)+IF(AP83="x",'3 - Projects'!$L116)+IF(AP84="x",'3 - Projects'!$L117)+IF(AP85="x",'3 - Projects'!$L118)</f>
        <v>0</v>
      </c>
      <c r="AQ272" s="85">
        <f>IF(AQ81="x",'3 - Projects'!$L114,0)+IF(AQ82="x",'3 - Projects'!$L115)+IF(AQ83="x",'3 - Projects'!$L116)+IF(AQ84="x",'3 - Projects'!$L117)+IF(AQ85="x",'3 - Projects'!$L118)</f>
        <v>0</v>
      </c>
      <c r="AR272" s="85">
        <f>IF(AR81="x",'3 - Projects'!$L114,0)+IF(AR82="x",'3 - Projects'!$L115)+IF(AR83="x",'3 - Projects'!$L116)+IF(AR84="x",'3 - Projects'!$L117)+IF(AR85="x",'3 - Projects'!$L118)</f>
        <v>0</v>
      </c>
      <c r="AS272" s="85">
        <f>IF(AS81="x",'3 - Projects'!$L114,0)+IF(AS82="x",'3 - Projects'!$L115)+IF(AS83="x",'3 - Projects'!$L116)+IF(AS84="x",'3 - Projects'!$L117)+IF(AS85="x",'3 - Projects'!$L118)</f>
        <v>0</v>
      </c>
      <c r="AT272" s="85">
        <f>IF(AT81="x",'3 - Projects'!$L114,0)+IF(AT82="x",'3 - Projects'!$L115)+IF(AT83="x",'3 - Projects'!$L116)+IF(AT84="x",'3 - Projects'!$L117)+IF(AT85="x",'3 - Projects'!$L118)</f>
        <v>0</v>
      </c>
      <c r="AU272" s="85">
        <f>IF(AU81="x",'3 - Projects'!$L114,0)+IF(AU82="x",'3 - Projects'!$L115)+IF(AU83="x",'3 - Projects'!$L116)+IF(AU84="x",'3 - Projects'!$L117)+IF(AU85="x",'3 - Projects'!$L118)</f>
        <v>0</v>
      </c>
      <c r="AV272" s="85">
        <f>IF(AV81="x",'3 - Projects'!$L114,0)+IF(AV82="x",'3 - Projects'!$L115)+IF(AV83="x",'3 - Projects'!$L116)+IF(AV84="x",'3 - Projects'!$L117)+IF(AV85="x",'3 - Projects'!$L118)</f>
        <v>0</v>
      </c>
      <c r="AW272" s="85">
        <f>IF(AW81="x",'3 - Projects'!$L114,0)+IF(AW82="x",'3 - Projects'!$L115)+IF(AW83="x",'3 - Projects'!$L116)+IF(AW84="x",'3 - Projects'!$L117)+IF(AW85="x",'3 - Projects'!$L118)</f>
        <v>0</v>
      </c>
      <c r="AX272" s="85">
        <f>IF(AX81="x",'3 - Projects'!$L114,0)+IF(AX82="x",'3 - Projects'!$L115)+IF(AX83="x",'3 - Projects'!$L116)+IF(AX84="x",'3 - Projects'!$L117)+IF(AX85="x",'3 - Projects'!$L118)</f>
        <v>0</v>
      </c>
      <c r="AY272" s="85">
        <f>IF(AY81="x",'3 - Projects'!$L114,0)+IF(AY82="x",'3 - Projects'!$L115)+IF(AY83="x",'3 - Projects'!$L116)+IF(AY84="x",'3 - Projects'!$L117)+IF(AY85="x",'3 - Projects'!$L118)</f>
        <v>0</v>
      </c>
      <c r="AZ272" s="85">
        <f>IF(AZ81="x",'3 - Projects'!$L114,0)+IF(AZ82="x",'3 - Projects'!$L115)+IF(AZ83="x",'3 - Projects'!$L116)+IF(AZ84="x",'3 - Projects'!$L117)+IF(AZ85="x",'3 - Projects'!$L118)</f>
        <v>0</v>
      </c>
      <c r="BA272" s="85">
        <f>IF(BA81="x",'3 - Projects'!$L114,0)+IF(BA82="x",'3 - Projects'!$L115)+IF(BA83="x",'3 - Projects'!$L116)+IF(BA84="x",'3 - Projects'!$L117)+IF(BA85="x",'3 - Projects'!$L118)</f>
        <v>0</v>
      </c>
      <c r="BB272" s="85">
        <f>IF(BB81="x",'3 - Projects'!$L114,0)+IF(BB82="x",'3 - Projects'!$L115)+IF(BB83="x",'3 - Projects'!$L116)+IF(BB84="x",'3 - Projects'!$L117)+IF(BB85="x",'3 - Projects'!$L118)</f>
        <v>0</v>
      </c>
      <c r="BC272" s="85">
        <f>IF(BC81="x",'3 - Projects'!$L114,0)+IF(BC82="x",'3 - Projects'!$L115)+IF(BC83="x",'3 - Projects'!$L116)+IF(BC84="x",'3 - Projects'!$L117)+IF(BC85="x",'3 - Projects'!$L118)</f>
        <v>0</v>
      </c>
      <c r="BD272" s="85">
        <f>IF(BD81="x",'3 - Projects'!$L114,0)+IF(BD82="x",'3 - Projects'!$L115)+IF(BD83="x",'3 - Projects'!$L116)+IF(BD84="x",'3 - Projects'!$L117)+IF(BD85="x",'3 - Projects'!$L118)</f>
        <v>0</v>
      </c>
      <c r="BE272" s="85">
        <f>IF(BE81="x",'3 - Projects'!$L114,0)+IF(BE82="x",'3 - Projects'!$L115)+IF(BE83="x",'3 - Projects'!$L116)+IF(BE84="x",'3 - Projects'!$L117)+IF(BE85="x",'3 - Projects'!$L118)</f>
        <v>0</v>
      </c>
      <c r="BF272" s="85">
        <f>IF(BF81="x",'3 - Projects'!$L114,0)+IF(BF82="x",'3 - Projects'!$L115)+IF(BF83="x",'3 - Projects'!$L116)+IF(BF84="x",'3 - Projects'!$L117)+IF(BF85="x",'3 - Projects'!$L118)</f>
        <v>0</v>
      </c>
      <c r="BG272" s="85">
        <f>IF(BG81="x",'3 - Projects'!$L114,0)+IF(BG82="x",'3 - Projects'!$L115)+IF(BG83="x",'3 - Projects'!$L116)+IF(BG84="x",'3 - Projects'!$L117)+IF(BG85="x",'3 - Projects'!$L118)</f>
        <v>0</v>
      </c>
      <c r="BH272" s="86">
        <f>IF(BH81="x",'3 - Projects'!$L114,0)+IF(BH82="x",'3 - Projects'!$L115)+IF(BH83="x",'3 - Projects'!$L116)+IF(BH84="x",'3 - Projects'!$L117)+IF(BH85="x",'3 - Projects'!$L118)</f>
        <v>0</v>
      </c>
    </row>
    <row r="273" spans="1:60">
      <c r="A273" s="84"/>
      <c r="B273" s="85" t="str">
        <f>IF(Resource7_Name&lt;&gt;"",Resource7_Name&amp;"(s)","")</f>
        <v/>
      </c>
      <c r="C273" s="85"/>
      <c r="D273" s="85"/>
      <c r="E273" s="85"/>
      <c r="F273" s="85"/>
      <c r="G273" s="85"/>
      <c r="H273" s="85"/>
      <c r="I273" s="84">
        <f>IF(I81="x",'3 - Projects'!$M114,0)+IF(I82="x",'3 - Projects'!$M115)+IF(I83="x",'3 - Projects'!$M116)+IF(I84="x",'3 - Projects'!$M117)+IF(I85="x",'3 - Projects'!$M118)</f>
        <v>0</v>
      </c>
      <c r="J273" s="85">
        <f>IF(J81="x",'3 - Projects'!$M114,0)+IF(J82="x",'3 - Projects'!$M115)+IF(J83="x",'3 - Projects'!$M116)+IF(J84="x",'3 - Projects'!$M117)+IF(J85="x",'3 - Projects'!$M118)</f>
        <v>0</v>
      </c>
      <c r="K273" s="85">
        <f>IF(K81="x",'3 - Projects'!$M114,0)+IF(K82="x",'3 - Projects'!$M115)+IF(K83="x",'3 - Projects'!$M116)+IF(K84="x",'3 - Projects'!$M117)+IF(K85="x",'3 - Projects'!$M118)</f>
        <v>0</v>
      </c>
      <c r="L273" s="85">
        <f>IF(L81="x",'3 - Projects'!$M114,0)+IF(L82="x",'3 - Projects'!$M115)+IF(L83="x",'3 - Projects'!$M116)+IF(L84="x",'3 - Projects'!$M117)+IF(L85="x",'3 - Projects'!$M118)</f>
        <v>0</v>
      </c>
      <c r="M273" s="85">
        <f>IF(M81="x",'3 - Projects'!$M114,0)+IF(M82="x",'3 - Projects'!$M115)+IF(M83="x",'3 - Projects'!$M116)+IF(M84="x",'3 - Projects'!$M117)+IF(M85="x",'3 - Projects'!$M118)</f>
        <v>0</v>
      </c>
      <c r="N273" s="85">
        <f>IF(N81="x",'3 - Projects'!$M114,0)+IF(N82="x",'3 - Projects'!$M115)+IF(N83="x",'3 - Projects'!$M116)+IF(N84="x",'3 - Projects'!$M117)+IF(N85="x",'3 - Projects'!$M118)</f>
        <v>0</v>
      </c>
      <c r="O273" s="85">
        <f>IF(O81="x",'3 - Projects'!$M114,0)+IF(O82="x",'3 - Projects'!$M115)+IF(O83="x",'3 - Projects'!$M116)+IF(O84="x",'3 - Projects'!$M117)+IF(O85="x",'3 - Projects'!$M118)</f>
        <v>0</v>
      </c>
      <c r="P273" s="85">
        <f>IF(P81="x",'3 - Projects'!$M114,0)+IF(P82="x",'3 - Projects'!$M115)+IF(P83="x",'3 - Projects'!$M116)+IF(P84="x",'3 - Projects'!$M117)+IF(P85="x",'3 - Projects'!$M118)</f>
        <v>0</v>
      </c>
      <c r="Q273" s="85">
        <f>IF(Q81="x",'3 - Projects'!$M114,0)+IF(Q82="x",'3 - Projects'!$M115)+IF(Q83="x",'3 - Projects'!$M116)+IF(Q84="x",'3 - Projects'!$M117)+IF(Q85="x",'3 - Projects'!$M118)</f>
        <v>0</v>
      </c>
      <c r="R273" s="85">
        <f>IF(R81="x",'3 - Projects'!$M114,0)+IF(R82="x",'3 - Projects'!$M115)+IF(R83="x",'3 - Projects'!$M116)+IF(R84="x",'3 - Projects'!$M117)+IF(R85="x",'3 - Projects'!$M118)</f>
        <v>0</v>
      </c>
      <c r="S273" s="85">
        <f>IF(S81="x",'3 - Projects'!$M114,0)+IF(S82="x",'3 - Projects'!$M115)+IF(S83="x",'3 - Projects'!$M116)+IF(S84="x",'3 - Projects'!$M117)+IF(S85="x",'3 - Projects'!$M118)</f>
        <v>0</v>
      </c>
      <c r="T273" s="85">
        <f>IF(T81="x",'3 - Projects'!$M114,0)+IF(T82="x",'3 - Projects'!$M115)+IF(T83="x",'3 - Projects'!$M116)+IF(T84="x",'3 - Projects'!$M117)+IF(T85="x",'3 - Projects'!$M118)</f>
        <v>0</v>
      </c>
      <c r="U273" s="85">
        <f>IF(U81="x",'3 - Projects'!$M114,0)+IF(U82="x",'3 - Projects'!$M115)+IF(U83="x",'3 - Projects'!$M116)+IF(U84="x",'3 - Projects'!$M117)+IF(U85="x",'3 - Projects'!$M118)</f>
        <v>0</v>
      </c>
      <c r="V273" s="85">
        <f>IF(V81="x",'3 - Projects'!$M114,0)+IF(V82="x",'3 - Projects'!$M115)+IF(V83="x",'3 - Projects'!$M116)+IF(V84="x",'3 - Projects'!$M117)+IF(V85="x",'3 - Projects'!$M118)</f>
        <v>0</v>
      </c>
      <c r="W273" s="85">
        <f>IF(W81="x",'3 - Projects'!$M114,0)+IF(W82="x",'3 - Projects'!$M115)+IF(W83="x",'3 - Projects'!$M116)+IF(W84="x",'3 - Projects'!$M117)+IF(W85="x",'3 - Projects'!$M118)</f>
        <v>0</v>
      </c>
      <c r="X273" s="85">
        <f>IF(X81="x",'3 - Projects'!$M114,0)+IF(X82="x",'3 - Projects'!$M115)+IF(X83="x",'3 - Projects'!$M116)+IF(X84="x",'3 - Projects'!$M117)+IF(X85="x",'3 - Projects'!$M118)</f>
        <v>0</v>
      </c>
      <c r="Y273" s="85">
        <f>IF(Y81="x",'3 - Projects'!$M114,0)+IF(Y82="x",'3 - Projects'!$M115)+IF(Y83="x",'3 - Projects'!$M116)+IF(Y84="x",'3 - Projects'!$M117)+IF(Y85="x",'3 - Projects'!$M118)</f>
        <v>0</v>
      </c>
      <c r="Z273" s="85">
        <f>IF(Z81="x",'3 - Projects'!$M114,0)+IF(Z82="x",'3 - Projects'!$M115)+IF(Z83="x",'3 - Projects'!$M116)+IF(Z84="x",'3 - Projects'!$M117)+IF(Z85="x",'3 - Projects'!$M118)</f>
        <v>0</v>
      </c>
      <c r="AA273" s="85">
        <f>IF(AA81="x",'3 - Projects'!$M114,0)+IF(AA82="x",'3 - Projects'!$M115)+IF(AA83="x",'3 - Projects'!$M116)+IF(AA84="x",'3 - Projects'!$M117)+IF(AA85="x",'3 - Projects'!$M118)</f>
        <v>0</v>
      </c>
      <c r="AB273" s="85">
        <f>IF(AB81="x",'3 - Projects'!$M114,0)+IF(AB82="x",'3 - Projects'!$M115)+IF(AB83="x",'3 - Projects'!$M116)+IF(AB84="x",'3 - Projects'!$M117)+IF(AB85="x",'3 - Projects'!$M118)</f>
        <v>0</v>
      </c>
      <c r="AC273" s="85">
        <f>IF(AC81="x",'3 - Projects'!$M114,0)+IF(AC82="x",'3 - Projects'!$M115)+IF(AC83="x",'3 - Projects'!$M116)+IF(AC84="x",'3 - Projects'!$M117)+IF(AC85="x",'3 - Projects'!$M118)</f>
        <v>0</v>
      </c>
      <c r="AD273" s="85">
        <f>IF(AD81="x",'3 - Projects'!$M114,0)+IF(AD82="x",'3 - Projects'!$M115)+IF(AD83="x",'3 - Projects'!$M116)+IF(AD84="x",'3 - Projects'!$M117)+IF(AD85="x",'3 - Projects'!$M118)</f>
        <v>0</v>
      </c>
      <c r="AE273" s="85">
        <f>IF(AE81="x",'3 - Projects'!$M114,0)+IF(AE82="x",'3 - Projects'!$M115)+IF(AE83="x",'3 - Projects'!$M116)+IF(AE84="x",'3 - Projects'!$M117)+IF(AE85="x",'3 - Projects'!$M118)</f>
        <v>0</v>
      </c>
      <c r="AF273" s="85">
        <f>IF(AF81="x",'3 - Projects'!$M114,0)+IF(AF82="x",'3 - Projects'!$M115)+IF(AF83="x",'3 - Projects'!$M116)+IF(AF84="x",'3 - Projects'!$M117)+IF(AF85="x",'3 - Projects'!$M118)</f>
        <v>0</v>
      </c>
      <c r="AG273" s="85">
        <f>IF(AG81="x",'3 - Projects'!$M114,0)+IF(AG82="x",'3 - Projects'!$M115)+IF(AG83="x",'3 - Projects'!$M116)+IF(AG84="x",'3 - Projects'!$M117)+IF(AG85="x",'3 - Projects'!$M118)</f>
        <v>0</v>
      </c>
      <c r="AH273" s="85">
        <f>IF(AH81="x",'3 - Projects'!$M114,0)+IF(AH82="x",'3 - Projects'!$M115)+IF(AH83="x",'3 - Projects'!$M116)+IF(AH84="x",'3 - Projects'!$M117)+IF(AH85="x",'3 - Projects'!$M118)</f>
        <v>0</v>
      </c>
      <c r="AI273" s="85">
        <f>IF(AI81="x",'3 - Projects'!$M114,0)+IF(AI82="x",'3 - Projects'!$M115)+IF(AI83="x",'3 - Projects'!$M116)+IF(AI84="x",'3 - Projects'!$M117)+IF(AI85="x",'3 - Projects'!$M118)</f>
        <v>0</v>
      </c>
      <c r="AJ273" s="85">
        <f>IF(AJ81="x",'3 - Projects'!$M114,0)+IF(AJ82="x",'3 - Projects'!$M115)+IF(AJ83="x",'3 - Projects'!$M116)+IF(AJ84="x",'3 - Projects'!$M117)+IF(AJ85="x",'3 - Projects'!$M118)</f>
        <v>0</v>
      </c>
      <c r="AK273" s="85">
        <f>IF(AK81="x",'3 - Projects'!$M114,0)+IF(AK82="x",'3 - Projects'!$M115)+IF(AK83="x",'3 - Projects'!$M116)+IF(AK84="x",'3 - Projects'!$M117)+IF(AK85="x",'3 - Projects'!$M118)</f>
        <v>0</v>
      </c>
      <c r="AL273" s="85">
        <f>IF(AL81="x",'3 - Projects'!$M114,0)+IF(AL82="x",'3 - Projects'!$M115)+IF(AL83="x",'3 - Projects'!$M116)+IF(AL84="x",'3 - Projects'!$M117)+IF(AL85="x",'3 - Projects'!$M118)</f>
        <v>0</v>
      </c>
      <c r="AM273" s="85">
        <f>IF(AM81="x",'3 - Projects'!$M114,0)+IF(AM82="x",'3 - Projects'!$M115)+IF(AM83="x",'3 - Projects'!$M116)+IF(AM84="x",'3 - Projects'!$M117)+IF(AM85="x",'3 - Projects'!$M118)</f>
        <v>0</v>
      </c>
      <c r="AN273" s="85">
        <f>IF(AN81="x",'3 - Projects'!$M114,0)+IF(AN82="x",'3 - Projects'!$M115)+IF(AN83="x",'3 - Projects'!$M116)+IF(AN84="x",'3 - Projects'!$M117)+IF(AN85="x",'3 - Projects'!$M118)</f>
        <v>0</v>
      </c>
      <c r="AO273" s="85">
        <f>IF(AO81="x",'3 - Projects'!$M114,0)+IF(AO82="x",'3 - Projects'!$M115)+IF(AO83="x",'3 - Projects'!$M116)+IF(AO84="x",'3 - Projects'!$M117)+IF(AO85="x",'3 - Projects'!$M118)</f>
        <v>0</v>
      </c>
      <c r="AP273" s="85">
        <f>IF(AP81="x",'3 - Projects'!$M114,0)+IF(AP82="x",'3 - Projects'!$M115)+IF(AP83="x",'3 - Projects'!$M116)+IF(AP84="x",'3 - Projects'!$M117)+IF(AP85="x",'3 - Projects'!$M118)</f>
        <v>0</v>
      </c>
      <c r="AQ273" s="85">
        <f>IF(AQ81="x",'3 - Projects'!$M114,0)+IF(AQ82="x",'3 - Projects'!$M115)+IF(AQ83="x",'3 - Projects'!$M116)+IF(AQ84="x",'3 - Projects'!$M117)+IF(AQ85="x",'3 - Projects'!$M118)</f>
        <v>0</v>
      </c>
      <c r="AR273" s="85">
        <f>IF(AR81="x",'3 - Projects'!$M114,0)+IF(AR82="x",'3 - Projects'!$M115)+IF(AR83="x",'3 - Projects'!$M116)+IF(AR84="x",'3 - Projects'!$M117)+IF(AR85="x",'3 - Projects'!$M118)</f>
        <v>0</v>
      </c>
      <c r="AS273" s="85">
        <f>IF(AS81="x",'3 - Projects'!$M114,0)+IF(AS82="x",'3 - Projects'!$M115)+IF(AS83="x",'3 - Projects'!$M116)+IF(AS84="x",'3 - Projects'!$M117)+IF(AS85="x",'3 - Projects'!$M118)</f>
        <v>0</v>
      </c>
      <c r="AT273" s="85">
        <f>IF(AT81="x",'3 - Projects'!$M114,0)+IF(AT82="x",'3 - Projects'!$M115)+IF(AT83="x",'3 - Projects'!$M116)+IF(AT84="x",'3 - Projects'!$M117)+IF(AT85="x",'3 - Projects'!$M118)</f>
        <v>0</v>
      </c>
      <c r="AU273" s="85">
        <f>IF(AU81="x",'3 - Projects'!$M114,0)+IF(AU82="x",'3 - Projects'!$M115)+IF(AU83="x",'3 - Projects'!$M116)+IF(AU84="x",'3 - Projects'!$M117)+IF(AU85="x",'3 - Projects'!$M118)</f>
        <v>0</v>
      </c>
      <c r="AV273" s="85">
        <f>IF(AV81="x",'3 - Projects'!$M114,0)+IF(AV82="x",'3 - Projects'!$M115)+IF(AV83="x",'3 - Projects'!$M116)+IF(AV84="x",'3 - Projects'!$M117)+IF(AV85="x",'3 - Projects'!$M118)</f>
        <v>0</v>
      </c>
      <c r="AW273" s="85">
        <f>IF(AW81="x",'3 - Projects'!$M114,0)+IF(AW82="x",'3 - Projects'!$M115)+IF(AW83="x",'3 - Projects'!$M116)+IF(AW84="x",'3 - Projects'!$M117)+IF(AW85="x",'3 - Projects'!$M118)</f>
        <v>0</v>
      </c>
      <c r="AX273" s="85">
        <f>IF(AX81="x",'3 - Projects'!$M114,0)+IF(AX82="x",'3 - Projects'!$M115)+IF(AX83="x",'3 - Projects'!$M116)+IF(AX84="x",'3 - Projects'!$M117)+IF(AX85="x",'3 - Projects'!$M118)</f>
        <v>0</v>
      </c>
      <c r="AY273" s="85">
        <f>IF(AY81="x",'3 - Projects'!$M114,0)+IF(AY82="x",'3 - Projects'!$M115)+IF(AY83="x",'3 - Projects'!$M116)+IF(AY84="x",'3 - Projects'!$M117)+IF(AY85="x",'3 - Projects'!$M118)</f>
        <v>0</v>
      </c>
      <c r="AZ273" s="85">
        <f>IF(AZ81="x",'3 - Projects'!$M114,0)+IF(AZ82="x",'3 - Projects'!$M115)+IF(AZ83="x",'3 - Projects'!$M116)+IF(AZ84="x",'3 - Projects'!$M117)+IF(AZ85="x",'3 - Projects'!$M118)</f>
        <v>0</v>
      </c>
      <c r="BA273" s="85">
        <f>IF(BA81="x",'3 - Projects'!$M114,0)+IF(BA82="x",'3 - Projects'!$M115)+IF(BA83="x",'3 - Projects'!$M116)+IF(BA84="x",'3 - Projects'!$M117)+IF(BA85="x",'3 - Projects'!$M118)</f>
        <v>0</v>
      </c>
      <c r="BB273" s="85">
        <f>IF(BB81="x",'3 - Projects'!$M114,0)+IF(BB82="x",'3 - Projects'!$M115)+IF(BB83="x",'3 - Projects'!$M116)+IF(BB84="x",'3 - Projects'!$M117)+IF(BB85="x",'3 - Projects'!$M118)</f>
        <v>0</v>
      </c>
      <c r="BC273" s="85">
        <f>IF(BC81="x",'3 - Projects'!$M114,0)+IF(BC82="x",'3 - Projects'!$M115)+IF(BC83="x",'3 - Projects'!$M116)+IF(BC84="x",'3 - Projects'!$M117)+IF(BC85="x",'3 - Projects'!$M118)</f>
        <v>0</v>
      </c>
      <c r="BD273" s="85">
        <f>IF(BD81="x",'3 - Projects'!$M114,0)+IF(BD82="x",'3 - Projects'!$M115)+IF(BD83="x",'3 - Projects'!$M116)+IF(BD84="x",'3 - Projects'!$M117)+IF(BD85="x",'3 - Projects'!$M118)</f>
        <v>0</v>
      </c>
      <c r="BE273" s="85">
        <f>IF(BE81="x",'3 - Projects'!$M114,0)+IF(BE82="x",'3 - Projects'!$M115)+IF(BE83="x",'3 - Projects'!$M116)+IF(BE84="x",'3 - Projects'!$M117)+IF(BE85="x",'3 - Projects'!$M118)</f>
        <v>0</v>
      </c>
      <c r="BF273" s="85">
        <f>IF(BF81="x",'3 - Projects'!$M114,0)+IF(BF82="x",'3 - Projects'!$M115)+IF(BF83="x",'3 - Projects'!$M116)+IF(BF84="x",'3 - Projects'!$M117)+IF(BF85="x",'3 - Projects'!$M118)</f>
        <v>0</v>
      </c>
      <c r="BG273" s="85">
        <f>IF(BG81="x",'3 - Projects'!$M114,0)+IF(BG82="x",'3 - Projects'!$M115)+IF(BG83="x",'3 - Projects'!$M116)+IF(BG84="x",'3 - Projects'!$M117)+IF(BG85="x",'3 - Projects'!$M118)</f>
        <v>0</v>
      </c>
      <c r="BH273" s="86">
        <f>IF(BH81="x",'3 - Projects'!$M114,0)+IF(BH82="x",'3 - Projects'!$M115)+IF(BH83="x",'3 - Projects'!$M116)+IF(BH84="x",'3 - Projects'!$M117)+IF(BH85="x",'3 - Projects'!$M118)</f>
        <v>0</v>
      </c>
    </row>
    <row r="274" spans="1:60">
      <c r="A274" s="84"/>
      <c r="B274" s="85" t="str">
        <f>IF(Resource8_Name&lt;&gt;"",Resource8_Name&amp;"(s)","")</f>
        <v/>
      </c>
      <c r="C274" s="85"/>
      <c r="D274" s="85"/>
      <c r="E274" s="85"/>
      <c r="F274" s="85"/>
      <c r="G274" s="85"/>
      <c r="H274" s="85"/>
      <c r="I274" s="84">
        <f>IF(I81="x",'3 - Projects'!$N114,0)+IF(I82="x",'3 - Projects'!$N115)+IF(I83="x",'3 - Projects'!$N116)+IF(I84="x",'3 - Projects'!$N117)+IF(I85="x",'3 - Projects'!$N118)</f>
        <v>0</v>
      </c>
      <c r="J274" s="85">
        <f>IF(J81="x",'3 - Projects'!$N114,0)+IF(J82="x",'3 - Projects'!$N115)+IF(J83="x",'3 - Projects'!$N116)+IF(J84="x",'3 - Projects'!$N117)+IF(J85="x",'3 - Projects'!$N118)</f>
        <v>0</v>
      </c>
      <c r="K274" s="85">
        <f>IF(K81="x",'3 - Projects'!$N114,0)+IF(K82="x",'3 - Projects'!$N115)+IF(K83="x",'3 - Projects'!$N116)+IF(K84="x",'3 - Projects'!$N117)+IF(K85="x",'3 - Projects'!$N118)</f>
        <v>0</v>
      </c>
      <c r="L274" s="85">
        <f>IF(L81="x",'3 - Projects'!$N114,0)+IF(L82="x",'3 - Projects'!$N115)+IF(L83="x",'3 - Projects'!$N116)+IF(L84="x",'3 - Projects'!$N117)+IF(L85="x",'3 - Projects'!$N118)</f>
        <v>0</v>
      </c>
      <c r="M274" s="85">
        <f>IF(M81="x",'3 - Projects'!$N114,0)+IF(M82="x",'3 - Projects'!$N115)+IF(M83="x",'3 - Projects'!$N116)+IF(M84="x",'3 - Projects'!$N117)+IF(M85="x",'3 - Projects'!$N118)</f>
        <v>0</v>
      </c>
      <c r="N274" s="85">
        <f>IF(N81="x",'3 - Projects'!$N114,0)+IF(N82="x",'3 - Projects'!$N115)+IF(N83="x",'3 - Projects'!$N116)+IF(N84="x",'3 - Projects'!$N117)+IF(N85="x",'3 - Projects'!$N118)</f>
        <v>0</v>
      </c>
      <c r="O274" s="85">
        <f>IF(O81="x",'3 - Projects'!$N114,0)+IF(O82="x",'3 - Projects'!$N115)+IF(O83="x",'3 - Projects'!$N116)+IF(O84="x",'3 - Projects'!$N117)+IF(O85="x",'3 - Projects'!$N118)</f>
        <v>0</v>
      </c>
      <c r="P274" s="85">
        <f>IF(P81="x",'3 - Projects'!$N114,0)+IF(P82="x",'3 - Projects'!$N115)+IF(P83="x",'3 - Projects'!$N116)+IF(P84="x",'3 - Projects'!$N117)+IF(P85="x",'3 - Projects'!$N118)</f>
        <v>0</v>
      </c>
      <c r="Q274" s="85">
        <f>IF(Q81="x",'3 - Projects'!$N114,0)+IF(Q82="x",'3 - Projects'!$N115)+IF(Q83="x",'3 - Projects'!$N116)+IF(Q84="x",'3 - Projects'!$N117)+IF(Q85="x",'3 - Projects'!$N118)</f>
        <v>0</v>
      </c>
      <c r="R274" s="85">
        <f>IF(R81="x",'3 - Projects'!$N114,0)+IF(R82="x",'3 - Projects'!$N115)+IF(R83="x",'3 - Projects'!$N116)+IF(R84="x",'3 - Projects'!$N117)+IF(R85="x",'3 - Projects'!$N118)</f>
        <v>0</v>
      </c>
      <c r="S274" s="85">
        <f>IF(S81="x",'3 - Projects'!$N114,0)+IF(S82="x",'3 - Projects'!$N115)+IF(S83="x",'3 - Projects'!$N116)+IF(S84="x",'3 - Projects'!$N117)+IF(S85="x",'3 - Projects'!$N118)</f>
        <v>0</v>
      </c>
      <c r="T274" s="85">
        <f>IF(T81="x",'3 - Projects'!$N114,0)+IF(T82="x",'3 - Projects'!$N115)+IF(T83="x",'3 - Projects'!$N116)+IF(T84="x",'3 - Projects'!$N117)+IF(T85="x",'3 - Projects'!$N118)</f>
        <v>0</v>
      </c>
      <c r="U274" s="85">
        <f>IF(U81="x",'3 - Projects'!$N114,0)+IF(U82="x",'3 - Projects'!$N115)+IF(U83="x",'3 - Projects'!$N116)+IF(U84="x",'3 - Projects'!$N117)+IF(U85="x",'3 - Projects'!$N118)</f>
        <v>0</v>
      </c>
      <c r="V274" s="85">
        <f>IF(V81="x",'3 - Projects'!$N114,0)+IF(V82="x",'3 - Projects'!$N115)+IF(V83="x",'3 - Projects'!$N116)+IF(V84="x",'3 - Projects'!$N117)+IF(V85="x",'3 - Projects'!$N118)</f>
        <v>0</v>
      </c>
      <c r="W274" s="85">
        <f>IF(W81="x",'3 - Projects'!$N114,0)+IF(W82="x",'3 - Projects'!$N115)+IF(W83="x",'3 - Projects'!$N116)+IF(W84="x",'3 - Projects'!$N117)+IF(W85="x",'3 - Projects'!$N118)</f>
        <v>0</v>
      </c>
      <c r="X274" s="85">
        <f>IF(X81="x",'3 - Projects'!$N114,0)+IF(X82="x",'3 - Projects'!$N115)+IF(X83="x",'3 - Projects'!$N116)+IF(X84="x",'3 - Projects'!$N117)+IF(X85="x",'3 - Projects'!$N118)</f>
        <v>0</v>
      </c>
      <c r="Y274" s="85">
        <f>IF(Y81="x",'3 - Projects'!$N114,0)+IF(Y82="x",'3 - Projects'!$N115)+IF(Y83="x",'3 - Projects'!$N116)+IF(Y84="x",'3 - Projects'!$N117)+IF(Y85="x",'3 - Projects'!$N118)</f>
        <v>0</v>
      </c>
      <c r="Z274" s="85">
        <f>IF(Z81="x",'3 - Projects'!$N114,0)+IF(Z82="x",'3 - Projects'!$N115)+IF(Z83="x",'3 - Projects'!$N116)+IF(Z84="x",'3 - Projects'!$N117)+IF(Z85="x",'3 - Projects'!$N118)</f>
        <v>0</v>
      </c>
      <c r="AA274" s="85">
        <f>IF(AA81="x",'3 - Projects'!$N114,0)+IF(AA82="x",'3 - Projects'!$N115)+IF(AA83="x",'3 - Projects'!$N116)+IF(AA84="x",'3 - Projects'!$N117)+IF(AA85="x",'3 - Projects'!$N118)</f>
        <v>0</v>
      </c>
      <c r="AB274" s="85">
        <f>IF(AB81="x",'3 - Projects'!$N114,0)+IF(AB82="x",'3 - Projects'!$N115)+IF(AB83="x",'3 - Projects'!$N116)+IF(AB84="x",'3 - Projects'!$N117)+IF(AB85="x",'3 - Projects'!$N118)</f>
        <v>0</v>
      </c>
      <c r="AC274" s="85">
        <f>IF(AC81="x",'3 - Projects'!$N114,0)+IF(AC82="x",'3 - Projects'!$N115)+IF(AC83="x",'3 - Projects'!$N116)+IF(AC84="x",'3 - Projects'!$N117)+IF(AC85="x",'3 - Projects'!$N118)</f>
        <v>0</v>
      </c>
      <c r="AD274" s="85">
        <f>IF(AD81="x",'3 - Projects'!$N114,0)+IF(AD82="x",'3 - Projects'!$N115)+IF(AD83="x",'3 - Projects'!$N116)+IF(AD84="x",'3 - Projects'!$N117)+IF(AD85="x",'3 - Projects'!$N118)</f>
        <v>0</v>
      </c>
      <c r="AE274" s="85">
        <f>IF(AE81="x",'3 - Projects'!$N114,0)+IF(AE82="x",'3 - Projects'!$N115)+IF(AE83="x",'3 - Projects'!$N116)+IF(AE84="x",'3 - Projects'!$N117)+IF(AE85="x",'3 - Projects'!$N118)</f>
        <v>0</v>
      </c>
      <c r="AF274" s="85">
        <f>IF(AF81="x",'3 - Projects'!$N114,0)+IF(AF82="x",'3 - Projects'!$N115)+IF(AF83="x",'3 - Projects'!$N116)+IF(AF84="x",'3 - Projects'!$N117)+IF(AF85="x",'3 - Projects'!$N118)</f>
        <v>0</v>
      </c>
      <c r="AG274" s="85">
        <f>IF(AG81="x",'3 - Projects'!$N114,0)+IF(AG82="x",'3 - Projects'!$N115)+IF(AG83="x",'3 - Projects'!$N116)+IF(AG84="x",'3 - Projects'!$N117)+IF(AG85="x",'3 - Projects'!$N118)</f>
        <v>0</v>
      </c>
      <c r="AH274" s="85">
        <f>IF(AH81="x",'3 - Projects'!$N114,0)+IF(AH82="x",'3 - Projects'!$N115)+IF(AH83="x",'3 - Projects'!$N116)+IF(AH84="x",'3 - Projects'!$N117)+IF(AH85="x",'3 - Projects'!$N118)</f>
        <v>0</v>
      </c>
      <c r="AI274" s="85">
        <f>IF(AI81="x",'3 - Projects'!$N114,0)+IF(AI82="x",'3 - Projects'!$N115)+IF(AI83="x",'3 - Projects'!$N116)+IF(AI84="x",'3 - Projects'!$N117)+IF(AI85="x",'3 - Projects'!$N118)</f>
        <v>0</v>
      </c>
      <c r="AJ274" s="85">
        <f>IF(AJ81="x",'3 - Projects'!$N114,0)+IF(AJ82="x",'3 - Projects'!$N115)+IF(AJ83="x",'3 - Projects'!$N116)+IF(AJ84="x",'3 - Projects'!$N117)+IF(AJ85="x",'3 - Projects'!$N118)</f>
        <v>0</v>
      </c>
      <c r="AK274" s="85">
        <f>IF(AK81="x",'3 - Projects'!$N114,0)+IF(AK82="x",'3 - Projects'!$N115)+IF(AK83="x",'3 - Projects'!$N116)+IF(AK84="x",'3 - Projects'!$N117)+IF(AK85="x",'3 - Projects'!$N118)</f>
        <v>0</v>
      </c>
      <c r="AL274" s="85">
        <f>IF(AL81="x",'3 - Projects'!$N114,0)+IF(AL82="x",'3 - Projects'!$N115)+IF(AL83="x",'3 - Projects'!$N116)+IF(AL84="x",'3 - Projects'!$N117)+IF(AL85="x",'3 - Projects'!$N118)</f>
        <v>0</v>
      </c>
      <c r="AM274" s="85">
        <f>IF(AM81="x",'3 - Projects'!$N114,0)+IF(AM82="x",'3 - Projects'!$N115)+IF(AM83="x",'3 - Projects'!$N116)+IF(AM84="x",'3 - Projects'!$N117)+IF(AM85="x",'3 - Projects'!$N118)</f>
        <v>0</v>
      </c>
      <c r="AN274" s="85">
        <f>IF(AN81="x",'3 - Projects'!$N114,0)+IF(AN82="x",'3 - Projects'!$N115)+IF(AN83="x",'3 - Projects'!$N116)+IF(AN84="x",'3 - Projects'!$N117)+IF(AN85="x",'3 - Projects'!$N118)</f>
        <v>0</v>
      </c>
      <c r="AO274" s="85">
        <f>IF(AO81="x",'3 - Projects'!$N114,0)+IF(AO82="x",'3 - Projects'!$N115)+IF(AO83="x",'3 - Projects'!$N116)+IF(AO84="x",'3 - Projects'!$N117)+IF(AO85="x",'3 - Projects'!$N118)</f>
        <v>0</v>
      </c>
      <c r="AP274" s="85">
        <f>IF(AP81="x",'3 - Projects'!$N114,0)+IF(AP82="x",'3 - Projects'!$N115)+IF(AP83="x",'3 - Projects'!$N116)+IF(AP84="x",'3 - Projects'!$N117)+IF(AP85="x",'3 - Projects'!$N118)</f>
        <v>0</v>
      </c>
      <c r="AQ274" s="85">
        <f>IF(AQ81="x",'3 - Projects'!$N114,0)+IF(AQ82="x",'3 - Projects'!$N115)+IF(AQ83="x",'3 - Projects'!$N116)+IF(AQ84="x",'3 - Projects'!$N117)+IF(AQ85="x",'3 - Projects'!$N118)</f>
        <v>0</v>
      </c>
      <c r="AR274" s="85">
        <f>IF(AR81="x",'3 - Projects'!$N114,0)+IF(AR82="x",'3 - Projects'!$N115)+IF(AR83="x",'3 - Projects'!$N116)+IF(AR84="x",'3 - Projects'!$N117)+IF(AR85="x",'3 - Projects'!$N118)</f>
        <v>0</v>
      </c>
      <c r="AS274" s="85">
        <f>IF(AS81="x",'3 - Projects'!$N114,0)+IF(AS82="x",'3 - Projects'!$N115)+IF(AS83="x",'3 - Projects'!$N116)+IF(AS84="x",'3 - Projects'!$N117)+IF(AS85="x",'3 - Projects'!$N118)</f>
        <v>0</v>
      </c>
      <c r="AT274" s="85">
        <f>IF(AT81="x",'3 - Projects'!$N114,0)+IF(AT82="x",'3 - Projects'!$N115)+IF(AT83="x",'3 - Projects'!$N116)+IF(AT84="x",'3 - Projects'!$N117)+IF(AT85="x",'3 - Projects'!$N118)</f>
        <v>0</v>
      </c>
      <c r="AU274" s="85">
        <f>IF(AU81="x",'3 - Projects'!$N114,0)+IF(AU82="x",'3 - Projects'!$N115)+IF(AU83="x",'3 - Projects'!$N116)+IF(AU84="x",'3 - Projects'!$N117)+IF(AU85="x",'3 - Projects'!$N118)</f>
        <v>0</v>
      </c>
      <c r="AV274" s="85">
        <f>IF(AV81="x",'3 - Projects'!$N114,0)+IF(AV82="x",'3 - Projects'!$N115)+IF(AV83="x",'3 - Projects'!$N116)+IF(AV84="x",'3 - Projects'!$N117)+IF(AV85="x",'3 - Projects'!$N118)</f>
        <v>0</v>
      </c>
      <c r="AW274" s="85">
        <f>IF(AW81="x",'3 - Projects'!$N114,0)+IF(AW82="x",'3 - Projects'!$N115)+IF(AW83="x",'3 - Projects'!$N116)+IF(AW84="x",'3 - Projects'!$N117)+IF(AW85="x",'3 - Projects'!$N118)</f>
        <v>0</v>
      </c>
      <c r="AX274" s="85">
        <f>IF(AX81="x",'3 - Projects'!$N114,0)+IF(AX82="x",'3 - Projects'!$N115)+IF(AX83="x",'3 - Projects'!$N116)+IF(AX84="x",'3 - Projects'!$N117)+IF(AX85="x",'3 - Projects'!$N118)</f>
        <v>0</v>
      </c>
      <c r="AY274" s="85">
        <f>IF(AY81="x",'3 - Projects'!$N114,0)+IF(AY82="x",'3 - Projects'!$N115)+IF(AY83="x",'3 - Projects'!$N116)+IF(AY84="x",'3 - Projects'!$N117)+IF(AY85="x",'3 - Projects'!$N118)</f>
        <v>0</v>
      </c>
      <c r="AZ274" s="85">
        <f>IF(AZ81="x",'3 - Projects'!$N114,0)+IF(AZ82="x",'3 - Projects'!$N115)+IF(AZ83="x",'3 - Projects'!$N116)+IF(AZ84="x",'3 - Projects'!$N117)+IF(AZ85="x",'3 - Projects'!$N118)</f>
        <v>0</v>
      </c>
      <c r="BA274" s="85">
        <f>IF(BA81="x",'3 - Projects'!$N114,0)+IF(BA82="x",'3 - Projects'!$N115)+IF(BA83="x",'3 - Projects'!$N116)+IF(BA84="x",'3 - Projects'!$N117)+IF(BA85="x",'3 - Projects'!$N118)</f>
        <v>0</v>
      </c>
      <c r="BB274" s="85">
        <f>IF(BB81="x",'3 - Projects'!$N114,0)+IF(BB82="x",'3 - Projects'!$N115)+IF(BB83="x",'3 - Projects'!$N116)+IF(BB84="x",'3 - Projects'!$N117)+IF(BB85="x",'3 - Projects'!$N118)</f>
        <v>0</v>
      </c>
      <c r="BC274" s="85">
        <f>IF(BC81="x",'3 - Projects'!$N114,0)+IF(BC82="x",'3 - Projects'!$N115)+IF(BC83="x",'3 - Projects'!$N116)+IF(BC84="x",'3 - Projects'!$N117)+IF(BC85="x",'3 - Projects'!$N118)</f>
        <v>0</v>
      </c>
      <c r="BD274" s="85">
        <f>IF(BD81="x",'3 - Projects'!$N114,0)+IF(BD82="x",'3 - Projects'!$N115)+IF(BD83="x",'3 - Projects'!$N116)+IF(BD84="x",'3 - Projects'!$N117)+IF(BD85="x",'3 - Projects'!$N118)</f>
        <v>0</v>
      </c>
      <c r="BE274" s="85">
        <f>IF(BE81="x",'3 - Projects'!$N114,0)+IF(BE82="x",'3 - Projects'!$N115)+IF(BE83="x",'3 - Projects'!$N116)+IF(BE84="x",'3 - Projects'!$N117)+IF(BE85="x",'3 - Projects'!$N118)</f>
        <v>0</v>
      </c>
      <c r="BF274" s="85">
        <f>IF(BF81="x",'3 - Projects'!$N114,0)+IF(BF82="x",'3 - Projects'!$N115)+IF(BF83="x",'3 - Projects'!$N116)+IF(BF84="x",'3 - Projects'!$N117)+IF(BF85="x",'3 - Projects'!$N118)</f>
        <v>0</v>
      </c>
      <c r="BG274" s="85">
        <f>IF(BG81="x",'3 - Projects'!$N114,0)+IF(BG82="x",'3 - Projects'!$N115)+IF(BG83="x",'3 - Projects'!$N116)+IF(BG84="x",'3 - Projects'!$N117)+IF(BG85="x",'3 - Projects'!$N118)</f>
        <v>0</v>
      </c>
      <c r="BH274" s="86">
        <f>IF(BH81="x",'3 - Projects'!$N114,0)+IF(BH82="x",'3 - Projects'!$N115)+IF(BH83="x",'3 - Projects'!$N116)+IF(BH84="x",'3 - Projects'!$N117)+IF(BH85="x",'3 - Projects'!$N118)</f>
        <v>0</v>
      </c>
    </row>
    <row r="275" spans="1:60">
      <c r="A275" s="84"/>
      <c r="B275" s="85" t="str">
        <f>IF(Resource9_Name&lt;&gt;"",Resource9_Name&amp;"(s)","")</f>
        <v/>
      </c>
      <c r="C275" s="85"/>
      <c r="D275" s="85"/>
      <c r="E275" s="85"/>
      <c r="F275" s="85"/>
      <c r="G275" s="85"/>
      <c r="H275" s="85"/>
      <c r="I275" s="84">
        <f>IF(I81="x",'3 - Projects'!$O114,0)+IF(I82="x",'3 - Projects'!$O115)+IF(I83="x",'3 - Projects'!$O116)+IF(I84="x",'3 - Projects'!$O117)+IF(I85="x",'3 - Projects'!$O118)</f>
        <v>0</v>
      </c>
      <c r="J275" s="85">
        <f>IF(J81="x",'3 - Projects'!$O114,0)+IF(J82="x",'3 - Projects'!$O115)+IF(J83="x",'3 - Projects'!$O116)+IF(J84="x",'3 - Projects'!$O117)+IF(J85="x",'3 - Projects'!$O118)</f>
        <v>0</v>
      </c>
      <c r="K275" s="85">
        <f>IF(K81="x",'3 - Projects'!$O114,0)+IF(K82="x",'3 - Projects'!$O115)+IF(K83="x",'3 - Projects'!$O116)+IF(K84="x",'3 - Projects'!$O117)+IF(K85="x",'3 - Projects'!$O118)</f>
        <v>0</v>
      </c>
      <c r="L275" s="85">
        <f>IF(L81="x",'3 - Projects'!$O114,0)+IF(L82="x",'3 - Projects'!$O115)+IF(L83="x",'3 - Projects'!$O116)+IF(L84="x",'3 - Projects'!$O117)+IF(L85="x",'3 - Projects'!$O118)</f>
        <v>0</v>
      </c>
      <c r="M275" s="85">
        <f>IF(M81="x",'3 - Projects'!$O114,0)+IF(M82="x",'3 - Projects'!$O115)+IF(M83="x",'3 - Projects'!$O116)+IF(M84="x",'3 - Projects'!$O117)+IF(M85="x",'3 - Projects'!$O118)</f>
        <v>0</v>
      </c>
      <c r="N275" s="85">
        <f>IF(N81="x",'3 - Projects'!$O114,0)+IF(N82="x",'3 - Projects'!$O115)+IF(N83="x",'3 - Projects'!$O116)+IF(N84="x",'3 - Projects'!$O117)+IF(N85="x",'3 - Projects'!$O118)</f>
        <v>0</v>
      </c>
      <c r="O275" s="85">
        <f>IF(O81="x",'3 - Projects'!$O114,0)+IF(O82="x",'3 - Projects'!$O115)+IF(O83="x",'3 - Projects'!$O116)+IF(O84="x",'3 - Projects'!$O117)+IF(O85="x",'3 - Projects'!$O118)</f>
        <v>0</v>
      </c>
      <c r="P275" s="85">
        <f>IF(P81="x",'3 - Projects'!$O114,0)+IF(P82="x",'3 - Projects'!$O115)+IF(P83="x",'3 - Projects'!$O116)+IF(P84="x",'3 - Projects'!$O117)+IF(P85="x",'3 - Projects'!$O118)</f>
        <v>0</v>
      </c>
      <c r="Q275" s="85">
        <f>IF(Q81="x",'3 - Projects'!$O114,0)+IF(Q82="x",'3 - Projects'!$O115)+IF(Q83="x",'3 - Projects'!$O116)+IF(Q84="x",'3 - Projects'!$O117)+IF(Q85="x",'3 - Projects'!$O118)</f>
        <v>0</v>
      </c>
      <c r="R275" s="85">
        <f>IF(R81="x",'3 - Projects'!$O114,0)+IF(R82="x",'3 - Projects'!$O115)+IF(R83="x",'3 - Projects'!$O116)+IF(R84="x",'3 - Projects'!$O117)+IF(R85="x",'3 - Projects'!$O118)</f>
        <v>0</v>
      </c>
      <c r="S275" s="85">
        <f>IF(S81="x",'3 - Projects'!$O114,0)+IF(S82="x",'3 - Projects'!$O115)+IF(S83="x",'3 - Projects'!$O116)+IF(S84="x",'3 - Projects'!$O117)+IF(S85="x",'3 - Projects'!$O118)</f>
        <v>0</v>
      </c>
      <c r="T275" s="85">
        <f>IF(T81="x",'3 - Projects'!$O114,0)+IF(T82="x",'3 - Projects'!$O115)+IF(T83="x",'3 - Projects'!$O116)+IF(T84="x",'3 - Projects'!$O117)+IF(T85="x",'3 - Projects'!$O118)</f>
        <v>0</v>
      </c>
      <c r="U275" s="85">
        <f>IF(U81="x",'3 - Projects'!$O114,0)+IF(U82="x",'3 - Projects'!$O115)+IF(U83="x",'3 - Projects'!$O116)+IF(U84="x",'3 - Projects'!$O117)+IF(U85="x",'3 - Projects'!$O118)</f>
        <v>0</v>
      </c>
      <c r="V275" s="85">
        <f>IF(V81="x",'3 - Projects'!$O114,0)+IF(V82="x",'3 - Projects'!$O115)+IF(V83="x",'3 - Projects'!$O116)+IF(V84="x",'3 - Projects'!$O117)+IF(V85="x",'3 - Projects'!$O118)</f>
        <v>0</v>
      </c>
      <c r="W275" s="85">
        <f>IF(W81="x",'3 - Projects'!$O114,0)+IF(W82="x",'3 - Projects'!$O115)+IF(W83="x",'3 - Projects'!$O116)+IF(W84="x",'3 - Projects'!$O117)+IF(W85="x",'3 - Projects'!$O118)</f>
        <v>0</v>
      </c>
      <c r="X275" s="85">
        <f>IF(X81="x",'3 - Projects'!$O114,0)+IF(X82="x",'3 - Projects'!$O115)+IF(X83="x",'3 - Projects'!$O116)+IF(X84="x",'3 - Projects'!$O117)+IF(X85="x",'3 - Projects'!$O118)</f>
        <v>0</v>
      </c>
      <c r="Y275" s="85">
        <f>IF(Y81="x",'3 - Projects'!$O114,0)+IF(Y82="x",'3 - Projects'!$O115)+IF(Y83="x",'3 - Projects'!$O116)+IF(Y84="x",'3 - Projects'!$O117)+IF(Y85="x",'3 - Projects'!$O118)</f>
        <v>0</v>
      </c>
      <c r="Z275" s="85">
        <f>IF(Z81="x",'3 - Projects'!$O114,0)+IF(Z82="x",'3 - Projects'!$O115)+IF(Z83="x",'3 - Projects'!$O116)+IF(Z84="x",'3 - Projects'!$O117)+IF(Z85="x",'3 - Projects'!$O118)</f>
        <v>0</v>
      </c>
      <c r="AA275" s="85">
        <f>IF(AA81="x",'3 - Projects'!$O114,0)+IF(AA82="x",'3 - Projects'!$O115)+IF(AA83="x",'3 - Projects'!$O116)+IF(AA84="x",'3 - Projects'!$O117)+IF(AA85="x",'3 - Projects'!$O118)</f>
        <v>0</v>
      </c>
      <c r="AB275" s="85">
        <f>IF(AB81="x",'3 - Projects'!$O114,0)+IF(AB82="x",'3 - Projects'!$O115)+IF(AB83="x",'3 - Projects'!$O116)+IF(AB84="x",'3 - Projects'!$O117)+IF(AB85="x",'3 - Projects'!$O118)</f>
        <v>0</v>
      </c>
      <c r="AC275" s="85">
        <f>IF(AC81="x",'3 - Projects'!$O114,0)+IF(AC82="x",'3 - Projects'!$O115)+IF(AC83="x",'3 - Projects'!$O116)+IF(AC84="x",'3 - Projects'!$O117)+IF(AC85="x",'3 - Projects'!$O118)</f>
        <v>0</v>
      </c>
      <c r="AD275" s="85">
        <f>IF(AD81="x",'3 - Projects'!$O114,0)+IF(AD82="x",'3 - Projects'!$O115)+IF(AD83="x",'3 - Projects'!$O116)+IF(AD84="x",'3 - Projects'!$O117)+IF(AD85="x",'3 - Projects'!$O118)</f>
        <v>0</v>
      </c>
      <c r="AE275" s="85">
        <f>IF(AE81="x",'3 - Projects'!$O114,0)+IF(AE82="x",'3 - Projects'!$O115)+IF(AE83="x",'3 - Projects'!$O116)+IF(AE84="x",'3 - Projects'!$O117)+IF(AE85="x",'3 - Projects'!$O118)</f>
        <v>0</v>
      </c>
      <c r="AF275" s="85">
        <f>IF(AF81="x",'3 - Projects'!$O114,0)+IF(AF82="x",'3 - Projects'!$O115)+IF(AF83="x",'3 - Projects'!$O116)+IF(AF84="x",'3 - Projects'!$O117)+IF(AF85="x",'3 - Projects'!$O118)</f>
        <v>0</v>
      </c>
      <c r="AG275" s="85">
        <f>IF(AG81="x",'3 - Projects'!$O114,0)+IF(AG82="x",'3 - Projects'!$O115)+IF(AG83="x",'3 - Projects'!$O116)+IF(AG84="x",'3 - Projects'!$O117)+IF(AG85="x",'3 - Projects'!$O118)</f>
        <v>0</v>
      </c>
      <c r="AH275" s="85">
        <f>IF(AH81="x",'3 - Projects'!$O114,0)+IF(AH82="x",'3 - Projects'!$O115)+IF(AH83="x",'3 - Projects'!$O116)+IF(AH84="x",'3 - Projects'!$O117)+IF(AH85="x",'3 - Projects'!$O118)</f>
        <v>0</v>
      </c>
      <c r="AI275" s="85">
        <f>IF(AI81="x",'3 - Projects'!$O114,0)+IF(AI82="x",'3 - Projects'!$O115)+IF(AI83="x",'3 - Projects'!$O116)+IF(AI84="x",'3 - Projects'!$O117)+IF(AI85="x",'3 - Projects'!$O118)</f>
        <v>0</v>
      </c>
      <c r="AJ275" s="85">
        <f>IF(AJ81="x",'3 - Projects'!$O114,0)+IF(AJ82="x",'3 - Projects'!$O115)+IF(AJ83="x",'3 - Projects'!$O116)+IF(AJ84="x",'3 - Projects'!$O117)+IF(AJ85="x",'3 - Projects'!$O118)</f>
        <v>0</v>
      </c>
      <c r="AK275" s="85">
        <f>IF(AK81="x",'3 - Projects'!$O114,0)+IF(AK82="x",'3 - Projects'!$O115)+IF(AK83="x",'3 - Projects'!$O116)+IF(AK84="x",'3 - Projects'!$O117)+IF(AK85="x",'3 - Projects'!$O118)</f>
        <v>0</v>
      </c>
      <c r="AL275" s="85">
        <f>IF(AL81="x",'3 - Projects'!$O114,0)+IF(AL82="x",'3 - Projects'!$O115)+IF(AL83="x",'3 - Projects'!$O116)+IF(AL84="x",'3 - Projects'!$O117)+IF(AL85="x",'3 - Projects'!$O118)</f>
        <v>0</v>
      </c>
      <c r="AM275" s="85">
        <f>IF(AM81="x",'3 - Projects'!$O114,0)+IF(AM82="x",'3 - Projects'!$O115)+IF(AM83="x",'3 - Projects'!$O116)+IF(AM84="x",'3 - Projects'!$O117)+IF(AM85="x",'3 - Projects'!$O118)</f>
        <v>0</v>
      </c>
      <c r="AN275" s="85">
        <f>IF(AN81="x",'3 - Projects'!$O114,0)+IF(AN82="x",'3 - Projects'!$O115)+IF(AN83="x",'3 - Projects'!$O116)+IF(AN84="x",'3 - Projects'!$O117)+IF(AN85="x",'3 - Projects'!$O118)</f>
        <v>0</v>
      </c>
      <c r="AO275" s="85">
        <f>IF(AO81="x",'3 - Projects'!$O114,0)+IF(AO82="x",'3 - Projects'!$O115)+IF(AO83="x",'3 - Projects'!$O116)+IF(AO84="x",'3 - Projects'!$O117)+IF(AO85="x",'3 - Projects'!$O118)</f>
        <v>0</v>
      </c>
      <c r="AP275" s="85">
        <f>IF(AP81="x",'3 - Projects'!$O114,0)+IF(AP82="x",'3 - Projects'!$O115)+IF(AP83="x",'3 - Projects'!$O116)+IF(AP84="x",'3 - Projects'!$O117)+IF(AP85="x",'3 - Projects'!$O118)</f>
        <v>0</v>
      </c>
      <c r="AQ275" s="85">
        <f>IF(AQ81="x",'3 - Projects'!$O114,0)+IF(AQ82="x",'3 - Projects'!$O115)+IF(AQ83="x",'3 - Projects'!$O116)+IF(AQ84="x",'3 - Projects'!$O117)+IF(AQ85="x",'3 - Projects'!$O118)</f>
        <v>0</v>
      </c>
      <c r="AR275" s="85">
        <f>IF(AR81="x",'3 - Projects'!$O114,0)+IF(AR82="x",'3 - Projects'!$O115)+IF(AR83="x",'3 - Projects'!$O116)+IF(AR84="x",'3 - Projects'!$O117)+IF(AR85="x",'3 - Projects'!$O118)</f>
        <v>0</v>
      </c>
      <c r="AS275" s="85">
        <f>IF(AS81="x",'3 - Projects'!$O114,0)+IF(AS82="x",'3 - Projects'!$O115)+IF(AS83="x",'3 - Projects'!$O116)+IF(AS84="x",'3 - Projects'!$O117)+IF(AS85="x",'3 - Projects'!$O118)</f>
        <v>0</v>
      </c>
      <c r="AT275" s="85">
        <f>IF(AT81="x",'3 - Projects'!$O114,0)+IF(AT82="x",'3 - Projects'!$O115)+IF(AT83="x",'3 - Projects'!$O116)+IF(AT84="x",'3 - Projects'!$O117)+IF(AT85="x",'3 - Projects'!$O118)</f>
        <v>0</v>
      </c>
      <c r="AU275" s="85">
        <f>IF(AU81="x",'3 - Projects'!$O114,0)+IF(AU82="x",'3 - Projects'!$O115)+IF(AU83="x",'3 - Projects'!$O116)+IF(AU84="x",'3 - Projects'!$O117)+IF(AU85="x",'3 - Projects'!$O118)</f>
        <v>0</v>
      </c>
      <c r="AV275" s="85">
        <f>IF(AV81="x",'3 - Projects'!$O114,0)+IF(AV82="x",'3 - Projects'!$O115)+IF(AV83="x",'3 - Projects'!$O116)+IF(AV84="x",'3 - Projects'!$O117)+IF(AV85="x",'3 - Projects'!$O118)</f>
        <v>0</v>
      </c>
      <c r="AW275" s="85">
        <f>IF(AW81="x",'3 - Projects'!$O114,0)+IF(AW82="x",'3 - Projects'!$O115)+IF(AW83="x",'3 - Projects'!$O116)+IF(AW84="x",'3 - Projects'!$O117)+IF(AW85="x",'3 - Projects'!$O118)</f>
        <v>0</v>
      </c>
      <c r="AX275" s="85">
        <f>IF(AX81="x",'3 - Projects'!$O114,0)+IF(AX82="x",'3 - Projects'!$O115)+IF(AX83="x",'3 - Projects'!$O116)+IF(AX84="x",'3 - Projects'!$O117)+IF(AX85="x",'3 - Projects'!$O118)</f>
        <v>0</v>
      </c>
      <c r="AY275" s="85">
        <f>IF(AY81="x",'3 - Projects'!$O114,0)+IF(AY82="x",'3 - Projects'!$O115)+IF(AY83="x",'3 - Projects'!$O116)+IF(AY84="x",'3 - Projects'!$O117)+IF(AY85="x",'3 - Projects'!$O118)</f>
        <v>0</v>
      </c>
      <c r="AZ275" s="85">
        <f>IF(AZ81="x",'3 - Projects'!$O114,0)+IF(AZ82="x",'3 - Projects'!$O115)+IF(AZ83="x",'3 - Projects'!$O116)+IF(AZ84="x",'3 - Projects'!$O117)+IF(AZ85="x",'3 - Projects'!$O118)</f>
        <v>0</v>
      </c>
      <c r="BA275" s="85">
        <f>IF(BA81="x",'3 - Projects'!$O114,0)+IF(BA82="x",'3 - Projects'!$O115)+IF(BA83="x",'3 - Projects'!$O116)+IF(BA84="x",'3 - Projects'!$O117)+IF(BA85="x",'3 - Projects'!$O118)</f>
        <v>0</v>
      </c>
      <c r="BB275" s="85">
        <f>IF(BB81="x",'3 - Projects'!$O114,0)+IF(BB82="x",'3 - Projects'!$O115)+IF(BB83="x",'3 - Projects'!$O116)+IF(BB84="x",'3 - Projects'!$O117)+IF(BB85="x",'3 - Projects'!$O118)</f>
        <v>0</v>
      </c>
      <c r="BC275" s="85">
        <f>IF(BC81="x",'3 - Projects'!$O114,0)+IF(BC82="x",'3 - Projects'!$O115)+IF(BC83="x",'3 - Projects'!$O116)+IF(BC84="x",'3 - Projects'!$O117)+IF(BC85="x",'3 - Projects'!$O118)</f>
        <v>0</v>
      </c>
      <c r="BD275" s="85">
        <f>IF(BD81="x",'3 - Projects'!$O114,0)+IF(BD82="x",'3 - Projects'!$O115)+IF(BD83="x",'3 - Projects'!$O116)+IF(BD84="x",'3 - Projects'!$O117)+IF(BD85="x",'3 - Projects'!$O118)</f>
        <v>0</v>
      </c>
      <c r="BE275" s="85">
        <f>IF(BE81="x",'3 - Projects'!$O114,0)+IF(BE82="x",'3 - Projects'!$O115)+IF(BE83="x",'3 - Projects'!$O116)+IF(BE84="x",'3 - Projects'!$O117)+IF(BE85="x",'3 - Projects'!$O118)</f>
        <v>0</v>
      </c>
      <c r="BF275" s="85">
        <f>IF(BF81="x",'3 - Projects'!$O114,0)+IF(BF82="x",'3 - Projects'!$O115)+IF(BF83="x",'3 - Projects'!$O116)+IF(BF84="x",'3 - Projects'!$O117)+IF(BF85="x",'3 - Projects'!$O118)</f>
        <v>0</v>
      </c>
      <c r="BG275" s="85">
        <f>IF(BG81="x",'3 - Projects'!$O114,0)+IF(BG82="x",'3 - Projects'!$O115)+IF(BG83="x",'3 - Projects'!$O116)+IF(BG84="x",'3 - Projects'!$O117)+IF(BG85="x",'3 - Projects'!$O118)</f>
        <v>0</v>
      </c>
      <c r="BH275" s="86">
        <f>IF(BH81="x",'3 - Projects'!$O114,0)+IF(BH82="x",'3 - Projects'!$O115)+IF(BH83="x",'3 - Projects'!$O116)+IF(BH84="x",'3 - Projects'!$O117)+IF(BH85="x",'3 - Projects'!$O118)</f>
        <v>0</v>
      </c>
    </row>
    <row r="276" spans="1:60">
      <c r="A276" s="87"/>
      <c r="B276" s="88" t="str">
        <f>IF(Resource10_Name&lt;&gt;"",Resource10_Name&amp;"(s)","")</f>
        <v/>
      </c>
      <c r="C276" s="88"/>
      <c r="D276" s="88"/>
      <c r="E276" s="88"/>
      <c r="F276" s="88"/>
      <c r="G276" s="88"/>
      <c r="H276" s="88"/>
      <c r="I276" s="87">
        <f>IF(I81="x",'3 - Projects'!$P114,0)+IF(I82="x",'3 - Projects'!$P115)+IF(I83="x",'3 - Projects'!$P116)+IF(I84="x",'3 - Projects'!$P117)+IF(I85="x",'3 - Projects'!$P118)</f>
        <v>0</v>
      </c>
      <c r="J276" s="88">
        <f>IF(J81="x",'3 - Projects'!$P114,0)+IF(J82="x",'3 - Projects'!$P115)+IF(J83="x",'3 - Projects'!$P116)+IF(J84="x",'3 - Projects'!$P117)+IF(J85="x",'3 - Projects'!$P118)</f>
        <v>0</v>
      </c>
      <c r="K276" s="88">
        <f>IF(K81="x",'3 - Projects'!$P114,0)+IF(K82="x",'3 - Projects'!$P115)+IF(K83="x",'3 - Projects'!$P116)+IF(K84="x",'3 - Projects'!$P117)+IF(K85="x",'3 - Projects'!$P118)</f>
        <v>0</v>
      </c>
      <c r="L276" s="88">
        <f>IF(L81="x",'3 - Projects'!$P114,0)+IF(L82="x",'3 - Projects'!$P115)+IF(L83="x",'3 - Projects'!$P116)+IF(L84="x",'3 - Projects'!$P117)+IF(L85="x",'3 - Projects'!$P118)</f>
        <v>0</v>
      </c>
      <c r="M276" s="88">
        <f>IF(M81="x",'3 - Projects'!$P114,0)+IF(M82="x",'3 - Projects'!$P115)+IF(M83="x",'3 - Projects'!$P116)+IF(M84="x",'3 - Projects'!$P117)+IF(M85="x",'3 - Projects'!$P118)</f>
        <v>0</v>
      </c>
      <c r="N276" s="88">
        <f>IF(N81="x",'3 - Projects'!$P114,0)+IF(N82="x",'3 - Projects'!$P115)+IF(N83="x",'3 - Projects'!$P116)+IF(N84="x",'3 - Projects'!$P117)+IF(N85="x",'3 - Projects'!$P118)</f>
        <v>0</v>
      </c>
      <c r="O276" s="88">
        <f>IF(O81="x",'3 - Projects'!$P114,0)+IF(O82="x",'3 - Projects'!$P115)+IF(O83="x",'3 - Projects'!$P116)+IF(O84="x",'3 - Projects'!$P117)+IF(O85="x",'3 - Projects'!$P118)</f>
        <v>0</v>
      </c>
      <c r="P276" s="88">
        <f>IF(P81="x",'3 - Projects'!$P114,0)+IF(P82="x",'3 - Projects'!$P115)+IF(P83="x",'3 - Projects'!$P116)+IF(P84="x",'3 - Projects'!$P117)+IF(P85="x",'3 - Projects'!$P118)</f>
        <v>0</v>
      </c>
      <c r="Q276" s="88">
        <f>IF(Q81="x",'3 - Projects'!$P114,0)+IF(Q82="x",'3 - Projects'!$P115)+IF(Q83="x",'3 - Projects'!$P116)+IF(Q84="x",'3 - Projects'!$P117)+IF(Q85="x",'3 - Projects'!$P118)</f>
        <v>0</v>
      </c>
      <c r="R276" s="88">
        <f>IF(R81="x",'3 - Projects'!$P114,0)+IF(R82="x",'3 - Projects'!$P115)+IF(R83="x",'3 - Projects'!$P116)+IF(R84="x",'3 - Projects'!$P117)+IF(R85="x",'3 - Projects'!$P118)</f>
        <v>0</v>
      </c>
      <c r="S276" s="88">
        <f>IF(S81="x",'3 - Projects'!$P114,0)+IF(S82="x",'3 - Projects'!$P115)+IF(S83="x",'3 - Projects'!$P116)+IF(S84="x",'3 - Projects'!$P117)+IF(S85="x",'3 - Projects'!$P118)</f>
        <v>0</v>
      </c>
      <c r="T276" s="88">
        <f>IF(T81="x",'3 - Projects'!$P114,0)+IF(T82="x",'3 - Projects'!$P115)+IF(T83="x",'3 - Projects'!$P116)+IF(T84="x",'3 - Projects'!$P117)+IF(T85="x",'3 - Projects'!$P118)</f>
        <v>0</v>
      </c>
      <c r="U276" s="88">
        <f>IF(U81="x",'3 - Projects'!$P114,0)+IF(U82="x",'3 - Projects'!$P115)+IF(U83="x",'3 - Projects'!$P116)+IF(U84="x",'3 - Projects'!$P117)+IF(U85="x",'3 - Projects'!$P118)</f>
        <v>0</v>
      </c>
      <c r="V276" s="88">
        <f>IF(V81="x",'3 - Projects'!$P114,0)+IF(V82="x",'3 - Projects'!$P115)+IF(V83="x",'3 - Projects'!$P116)+IF(V84="x",'3 - Projects'!$P117)+IF(V85="x",'3 - Projects'!$P118)</f>
        <v>0</v>
      </c>
      <c r="W276" s="88">
        <f>IF(W81="x",'3 - Projects'!$P114,0)+IF(W82="x",'3 - Projects'!$P115)+IF(W83="x",'3 - Projects'!$P116)+IF(W84="x",'3 - Projects'!$P117)+IF(W85="x",'3 - Projects'!$P118)</f>
        <v>0</v>
      </c>
      <c r="X276" s="88">
        <f>IF(X81="x",'3 - Projects'!$P114,0)+IF(X82="x",'3 - Projects'!$P115)+IF(X83="x",'3 - Projects'!$P116)+IF(X84="x",'3 - Projects'!$P117)+IF(X85="x",'3 - Projects'!$P118)</f>
        <v>0</v>
      </c>
      <c r="Y276" s="88">
        <f>IF(Y81="x",'3 - Projects'!$P114,0)+IF(Y82="x",'3 - Projects'!$P115)+IF(Y83="x",'3 - Projects'!$P116)+IF(Y84="x",'3 - Projects'!$P117)+IF(Y85="x",'3 - Projects'!$P118)</f>
        <v>0</v>
      </c>
      <c r="Z276" s="88">
        <f>IF(Z81="x",'3 - Projects'!$P114,0)+IF(Z82="x",'3 - Projects'!$P115)+IF(Z83="x",'3 - Projects'!$P116)+IF(Z84="x",'3 - Projects'!$P117)+IF(Z85="x",'3 - Projects'!$P118)</f>
        <v>0</v>
      </c>
      <c r="AA276" s="88">
        <f>IF(AA81="x",'3 - Projects'!$P114,0)+IF(AA82="x",'3 - Projects'!$P115)+IF(AA83="x",'3 - Projects'!$P116)+IF(AA84="x",'3 - Projects'!$P117)+IF(AA85="x",'3 - Projects'!$P118)</f>
        <v>0</v>
      </c>
      <c r="AB276" s="88">
        <f>IF(AB81="x",'3 - Projects'!$P114,0)+IF(AB82="x",'3 - Projects'!$P115)+IF(AB83="x",'3 - Projects'!$P116)+IF(AB84="x",'3 - Projects'!$P117)+IF(AB85="x",'3 - Projects'!$P118)</f>
        <v>0</v>
      </c>
      <c r="AC276" s="88">
        <f>IF(AC81="x",'3 - Projects'!$P114,0)+IF(AC82="x",'3 - Projects'!$P115)+IF(AC83="x",'3 - Projects'!$P116)+IF(AC84="x",'3 - Projects'!$P117)+IF(AC85="x",'3 - Projects'!$P118)</f>
        <v>0</v>
      </c>
      <c r="AD276" s="88">
        <f>IF(AD81="x",'3 - Projects'!$P114,0)+IF(AD82="x",'3 - Projects'!$P115)+IF(AD83="x",'3 - Projects'!$P116)+IF(AD84="x",'3 - Projects'!$P117)+IF(AD85="x",'3 - Projects'!$P118)</f>
        <v>0</v>
      </c>
      <c r="AE276" s="88">
        <f>IF(AE81="x",'3 - Projects'!$P114,0)+IF(AE82="x",'3 - Projects'!$P115)+IF(AE83="x",'3 - Projects'!$P116)+IF(AE84="x",'3 - Projects'!$P117)+IF(AE85="x",'3 - Projects'!$P118)</f>
        <v>0</v>
      </c>
      <c r="AF276" s="88">
        <f>IF(AF81="x",'3 - Projects'!$P114,0)+IF(AF82="x",'3 - Projects'!$P115)+IF(AF83="x",'3 - Projects'!$P116)+IF(AF84="x",'3 - Projects'!$P117)+IF(AF85="x",'3 - Projects'!$P118)</f>
        <v>0</v>
      </c>
      <c r="AG276" s="88">
        <f>IF(AG81="x",'3 - Projects'!$P114,0)+IF(AG82="x",'3 - Projects'!$P115)+IF(AG83="x",'3 - Projects'!$P116)+IF(AG84="x",'3 - Projects'!$P117)+IF(AG85="x",'3 - Projects'!$P118)</f>
        <v>0</v>
      </c>
      <c r="AH276" s="88">
        <f>IF(AH81="x",'3 - Projects'!$P114,0)+IF(AH82="x",'3 - Projects'!$P115)+IF(AH83="x",'3 - Projects'!$P116)+IF(AH84="x",'3 - Projects'!$P117)+IF(AH85="x",'3 - Projects'!$P118)</f>
        <v>0</v>
      </c>
      <c r="AI276" s="88">
        <f>IF(AI81="x",'3 - Projects'!$P114,0)+IF(AI82="x",'3 - Projects'!$P115)+IF(AI83="x",'3 - Projects'!$P116)+IF(AI84="x",'3 - Projects'!$P117)+IF(AI85="x",'3 - Projects'!$P118)</f>
        <v>0</v>
      </c>
      <c r="AJ276" s="88">
        <f>IF(AJ81="x",'3 - Projects'!$P114,0)+IF(AJ82="x",'3 - Projects'!$P115)+IF(AJ83="x",'3 - Projects'!$P116)+IF(AJ84="x",'3 - Projects'!$P117)+IF(AJ85="x",'3 - Projects'!$P118)</f>
        <v>0</v>
      </c>
      <c r="AK276" s="88">
        <f>IF(AK81="x",'3 - Projects'!$P114,0)+IF(AK82="x",'3 - Projects'!$P115)+IF(AK83="x",'3 - Projects'!$P116)+IF(AK84="x",'3 - Projects'!$P117)+IF(AK85="x",'3 - Projects'!$P118)</f>
        <v>0</v>
      </c>
      <c r="AL276" s="88">
        <f>IF(AL81="x",'3 - Projects'!$P114,0)+IF(AL82="x",'3 - Projects'!$P115)+IF(AL83="x",'3 - Projects'!$P116)+IF(AL84="x",'3 - Projects'!$P117)+IF(AL85="x",'3 - Projects'!$P118)</f>
        <v>0</v>
      </c>
      <c r="AM276" s="88">
        <f>IF(AM81="x",'3 - Projects'!$P114,0)+IF(AM82="x",'3 - Projects'!$P115)+IF(AM83="x",'3 - Projects'!$P116)+IF(AM84="x",'3 - Projects'!$P117)+IF(AM85="x",'3 - Projects'!$P118)</f>
        <v>0</v>
      </c>
      <c r="AN276" s="88">
        <f>IF(AN81="x",'3 - Projects'!$P114,0)+IF(AN82="x",'3 - Projects'!$P115)+IF(AN83="x",'3 - Projects'!$P116)+IF(AN84="x",'3 - Projects'!$P117)+IF(AN85="x",'3 - Projects'!$P118)</f>
        <v>0</v>
      </c>
      <c r="AO276" s="88">
        <f>IF(AO81="x",'3 - Projects'!$P114,0)+IF(AO82="x",'3 - Projects'!$P115)+IF(AO83="x",'3 - Projects'!$P116)+IF(AO84="x",'3 - Projects'!$P117)+IF(AO85="x",'3 - Projects'!$P118)</f>
        <v>0</v>
      </c>
      <c r="AP276" s="88">
        <f>IF(AP81="x",'3 - Projects'!$P114,0)+IF(AP82="x",'3 - Projects'!$P115)+IF(AP83="x",'3 - Projects'!$P116)+IF(AP84="x",'3 - Projects'!$P117)+IF(AP85="x",'3 - Projects'!$P118)</f>
        <v>0</v>
      </c>
      <c r="AQ276" s="88">
        <f>IF(AQ81="x",'3 - Projects'!$P114,0)+IF(AQ82="x",'3 - Projects'!$P115)+IF(AQ83="x",'3 - Projects'!$P116)+IF(AQ84="x",'3 - Projects'!$P117)+IF(AQ85="x",'3 - Projects'!$P118)</f>
        <v>0</v>
      </c>
      <c r="AR276" s="88">
        <f>IF(AR81="x",'3 - Projects'!$P114,0)+IF(AR82="x",'3 - Projects'!$P115)+IF(AR83="x",'3 - Projects'!$P116)+IF(AR84="x",'3 - Projects'!$P117)+IF(AR85="x",'3 - Projects'!$P118)</f>
        <v>0</v>
      </c>
      <c r="AS276" s="88">
        <f>IF(AS81="x",'3 - Projects'!$P114,0)+IF(AS82="x",'3 - Projects'!$P115)+IF(AS83="x",'3 - Projects'!$P116)+IF(AS84="x",'3 - Projects'!$P117)+IF(AS85="x",'3 - Projects'!$P118)</f>
        <v>0</v>
      </c>
      <c r="AT276" s="88">
        <f>IF(AT81="x",'3 - Projects'!$P114,0)+IF(AT82="x",'3 - Projects'!$P115)+IF(AT83="x",'3 - Projects'!$P116)+IF(AT84="x",'3 - Projects'!$P117)+IF(AT85="x",'3 - Projects'!$P118)</f>
        <v>0</v>
      </c>
      <c r="AU276" s="88">
        <f>IF(AU81="x",'3 - Projects'!$P114,0)+IF(AU82="x",'3 - Projects'!$P115)+IF(AU83="x",'3 - Projects'!$P116)+IF(AU84="x",'3 - Projects'!$P117)+IF(AU85="x",'3 - Projects'!$P118)</f>
        <v>0</v>
      </c>
      <c r="AV276" s="88">
        <f>IF(AV81="x",'3 - Projects'!$P114,0)+IF(AV82="x",'3 - Projects'!$P115)+IF(AV83="x",'3 - Projects'!$P116)+IF(AV84="x",'3 - Projects'!$P117)+IF(AV85="x",'3 - Projects'!$P118)</f>
        <v>0</v>
      </c>
      <c r="AW276" s="88">
        <f>IF(AW81="x",'3 - Projects'!$P114,0)+IF(AW82="x",'3 - Projects'!$P115)+IF(AW83="x",'3 - Projects'!$P116)+IF(AW84="x",'3 - Projects'!$P117)+IF(AW85="x",'3 - Projects'!$P118)</f>
        <v>0</v>
      </c>
      <c r="AX276" s="88">
        <f>IF(AX81="x",'3 - Projects'!$P114,0)+IF(AX82="x",'3 - Projects'!$P115)+IF(AX83="x",'3 - Projects'!$P116)+IF(AX84="x",'3 - Projects'!$P117)+IF(AX85="x",'3 - Projects'!$P118)</f>
        <v>0</v>
      </c>
      <c r="AY276" s="88">
        <f>IF(AY81="x",'3 - Projects'!$P114,0)+IF(AY82="x",'3 - Projects'!$P115)+IF(AY83="x",'3 - Projects'!$P116)+IF(AY84="x",'3 - Projects'!$P117)+IF(AY85="x",'3 - Projects'!$P118)</f>
        <v>0</v>
      </c>
      <c r="AZ276" s="88">
        <f>IF(AZ81="x",'3 - Projects'!$P114,0)+IF(AZ82="x",'3 - Projects'!$P115)+IF(AZ83="x",'3 - Projects'!$P116)+IF(AZ84="x",'3 - Projects'!$P117)+IF(AZ85="x",'3 - Projects'!$P118)</f>
        <v>0</v>
      </c>
      <c r="BA276" s="88">
        <f>IF(BA81="x",'3 - Projects'!$P114,0)+IF(BA82="x",'3 - Projects'!$P115)+IF(BA83="x",'3 - Projects'!$P116)+IF(BA84="x",'3 - Projects'!$P117)+IF(BA85="x",'3 - Projects'!$P118)</f>
        <v>0</v>
      </c>
      <c r="BB276" s="88">
        <f>IF(BB81="x",'3 - Projects'!$P114,0)+IF(BB82="x",'3 - Projects'!$P115)+IF(BB83="x",'3 - Projects'!$P116)+IF(BB84="x",'3 - Projects'!$P117)+IF(BB85="x",'3 - Projects'!$P118)</f>
        <v>0</v>
      </c>
      <c r="BC276" s="88">
        <f>IF(BC81="x",'3 - Projects'!$P114,0)+IF(BC82="x",'3 - Projects'!$P115)+IF(BC83="x",'3 - Projects'!$P116)+IF(BC84="x",'3 - Projects'!$P117)+IF(BC85="x",'3 - Projects'!$P118)</f>
        <v>0</v>
      </c>
      <c r="BD276" s="88">
        <f>IF(BD81="x",'3 - Projects'!$P114,0)+IF(BD82="x",'3 - Projects'!$P115)+IF(BD83="x",'3 - Projects'!$P116)+IF(BD84="x",'3 - Projects'!$P117)+IF(BD85="x",'3 - Projects'!$P118)</f>
        <v>0</v>
      </c>
      <c r="BE276" s="88">
        <f>IF(BE81="x",'3 - Projects'!$P114,0)+IF(BE82="x",'3 - Projects'!$P115)+IF(BE83="x",'3 - Projects'!$P116)+IF(BE84="x",'3 - Projects'!$P117)+IF(BE85="x",'3 - Projects'!$P118)</f>
        <v>0</v>
      </c>
      <c r="BF276" s="88">
        <f>IF(BF81="x",'3 - Projects'!$P114,0)+IF(BF82="x",'3 - Projects'!$P115)+IF(BF83="x",'3 - Projects'!$P116)+IF(BF84="x",'3 - Projects'!$P117)+IF(BF85="x",'3 - Projects'!$P118)</f>
        <v>0</v>
      </c>
      <c r="BG276" s="88">
        <f>IF(BG81="x",'3 - Projects'!$P114,0)+IF(BG82="x",'3 - Projects'!$P115)+IF(BG83="x",'3 - Projects'!$P116)+IF(BG84="x",'3 - Projects'!$P117)+IF(BG85="x",'3 - Projects'!$P118)</f>
        <v>0</v>
      </c>
      <c r="BH276" s="89">
        <f>IF(BH81="x",'3 - Projects'!$P114,0)+IF(BH82="x",'3 - Projects'!$P115)+IF(BH83="x",'3 - Projects'!$P116)+IF(BH84="x",'3 - Projects'!$P117)+IF(BH85="x",'3 - Projects'!$P118)</f>
        <v>0</v>
      </c>
    </row>
    <row r="277" spans="1:60">
      <c r="A277" s="93" t="s">
        <v>23</v>
      </c>
      <c r="B277" s="82" t="str">
        <f>IF(Resource1_Name&lt;&gt;"",Resource1_Name&amp;"(s)","")</f>
        <v/>
      </c>
      <c r="C277" s="85"/>
      <c r="D277" s="85"/>
      <c r="E277" s="85"/>
      <c r="F277" s="85"/>
      <c r="G277" s="85"/>
      <c r="H277" s="85"/>
      <c r="I277" s="84">
        <f>IF(I86="x",'3 - Projects'!$G124,0)+IF(I87="x",'3 - Projects'!$G125)+IF(I88="x",'3 - Projects'!$G126)+IF(I89="x",'3 - Projects'!$G127)+IF(I90="x",'3 - Projects'!$G128)</f>
        <v>0</v>
      </c>
      <c r="J277" s="85">
        <f>IF(J86="x",'3 - Projects'!$G124,0)+IF(J87="x",'3 - Projects'!$G125)+IF(J88="x",'3 - Projects'!$G126)+IF(J89="x",'3 - Projects'!$G127)+IF(J90="x",'3 - Projects'!$G128)</f>
        <v>0</v>
      </c>
      <c r="K277" s="85">
        <f>IF(K86="x",'3 - Projects'!$G124,0)+IF(K87="x",'3 - Projects'!$G125)+IF(K88="x",'3 - Projects'!$G126)+IF(K89="x",'3 - Projects'!$G127)+IF(K90="x",'3 - Projects'!$G128)</f>
        <v>0</v>
      </c>
      <c r="L277" s="85">
        <f>IF(L86="x",'3 - Projects'!$G124,0)+IF(L87="x",'3 - Projects'!$G125)+IF(L88="x",'3 - Projects'!$G126)+IF(L89="x",'3 - Projects'!$G127)+IF(L90="x",'3 - Projects'!$G128)</f>
        <v>0</v>
      </c>
      <c r="M277" s="85">
        <f>IF(M86="x",'3 - Projects'!$G124,0)+IF(M87="x",'3 - Projects'!$G125)+IF(M88="x",'3 - Projects'!$G126)+IF(M89="x",'3 - Projects'!$G127)+IF(M90="x",'3 - Projects'!$G128)</f>
        <v>0</v>
      </c>
      <c r="N277" s="85">
        <f>IF(N86="x",'3 - Projects'!$G124,0)+IF(N87="x",'3 - Projects'!$G125)+IF(N88="x",'3 - Projects'!$G126)+IF(N89="x",'3 - Projects'!$G127)+IF(N90="x",'3 - Projects'!$G128)</f>
        <v>0</v>
      </c>
      <c r="O277" s="85">
        <f>IF(O86="x",'3 - Projects'!$G124,0)+IF(O87="x",'3 - Projects'!$G125)+IF(O88="x",'3 - Projects'!$G126)+IF(O89="x",'3 - Projects'!$G127)+IF(O90="x",'3 - Projects'!$G128)</f>
        <v>0</v>
      </c>
      <c r="P277" s="85">
        <f>IF(P86="x",'3 - Projects'!$G124,0)+IF(P87="x",'3 - Projects'!$G125)+IF(P88="x",'3 - Projects'!$G126)+IF(P89="x",'3 - Projects'!$G127)+IF(P90="x",'3 - Projects'!$G128)</f>
        <v>0</v>
      </c>
      <c r="Q277" s="85">
        <f>IF(Q86="x",'3 - Projects'!$G124,0)+IF(Q87="x",'3 - Projects'!$G125)+IF(Q88="x",'3 - Projects'!$G126)+IF(Q89="x",'3 - Projects'!$G127)+IF(Q90="x",'3 - Projects'!$G128)</f>
        <v>0</v>
      </c>
      <c r="R277" s="85">
        <f>IF(R86="x",'3 - Projects'!$G124,0)+IF(R87="x",'3 - Projects'!$G125)+IF(R88="x",'3 - Projects'!$G126)+IF(R89="x",'3 - Projects'!$G127)+IF(R90="x",'3 - Projects'!$G128)</f>
        <v>0</v>
      </c>
      <c r="S277" s="85">
        <f>IF(S86="x",'3 - Projects'!$G124,0)+IF(S87="x",'3 - Projects'!$G125)+IF(S88="x",'3 - Projects'!$G126)+IF(S89="x",'3 - Projects'!$G127)+IF(S90="x",'3 - Projects'!$G128)</f>
        <v>0</v>
      </c>
      <c r="T277" s="85">
        <f>IF(T86="x",'3 - Projects'!$G124,0)+IF(T87="x",'3 - Projects'!$G125)+IF(T88="x",'3 - Projects'!$G126)+IF(T89="x",'3 - Projects'!$G127)+IF(T90="x",'3 - Projects'!$G128)</f>
        <v>0</v>
      </c>
      <c r="U277" s="85">
        <f>IF(U86="x",'3 - Projects'!$G124,0)+IF(U87="x",'3 - Projects'!$G125)+IF(U88="x",'3 - Projects'!$G126)+IF(U89="x",'3 - Projects'!$G127)+IF(U90="x",'3 - Projects'!$G128)</f>
        <v>0</v>
      </c>
      <c r="V277" s="85">
        <f>IF(V86="x",'3 - Projects'!$G124,0)+IF(V87="x",'3 - Projects'!$G125)+IF(V88="x",'3 - Projects'!$G126)+IF(V89="x",'3 - Projects'!$G127)+IF(V90="x",'3 - Projects'!$G128)</f>
        <v>0</v>
      </c>
      <c r="W277" s="85">
        <f>IF(W86="x",'3 - Projects'!$G124,0)+IF(W87="x",'3 - Projects'!$G125)+IF(W88="x",'3 - Projects'!$G126)+IF(W89="x",'3 - Projects'!$G127)+IF(W90="x",'3 - Projects'!$G128)</f>
        <v>0</v>
      </c>
      <c r="X277" s="85">
        <f>IF(X86="x",'3 - Projects'!$G124,0)+IF(X87="x",'3 - Projects'!$G125)+IF(X88="x",'3 - Projects'!$G126)+IF(X89="x",'3 - Projects'!$G127)+IF(X90="x",'3 - Projects'!$G128)</f>
        <v>0</v>
      </c>
      <c r="Y277" s="85">
        <f>IF(Y86="x",'3 - Projects'!$G124,0)+IF(Y87="x",'3 - Projects'!$G125)+IF(Y88="x",'3 - Projects'!$G126)+IF(Y89="x",'3 - Projects'!$G127)+IF(Y90="x",'3 - Projects'!$G128)</f>
        <v>0</v>
      </c>
      <c r="Z277" s="85">
        <f>IF(Z86="x",'3 - Projects'!$G124,0)+IF(Z87="x",'3 - Projects'!$G125)+IF(Z88="x",'3 - Projects'!$G126)+IF(Z89="x",'3 - Projects'!$G127)+IF(Z90="x",'3 - Projects'!$G128)</f>
        <v>0</v>
      </c>
      <c r="AA277" s="85">
        <f>IF(AA86="x",'3 - Projects'!$G124,0)+IF(AA87="x",'3 - Projects'!$G125)+IF(AA88="x",'3 - Projects'!$G126)+IF(AA89="x",'3 - Projects'!$G127)+IF(AA90="x",'3 - Projects'!$G128)</f>
        <v>0</v>
      </c>
      <c r="AB277" s="85">
        <f>IF(AB86="x",'3 - Projects'!$G124,0)+IF(AB87="x",'3 - Projects'!$G125)+IF(AB88="x",'3 - Projects'!$G126)+IF(AB89="x",'3 - Projects'!$G127)+IF(AB90="x",'3 - Projects'!$G128)</f>
        <v>0</v>
      </c>
      <c r="AC277" s="85">
        <f>IF(AC86="x",'3 - Projects'!$G124,0)+IF(AC87="x",'3 - Projects'!$G125)+IF(AC88="x",'3 - Projects'!$G126)+IF(AC89="x",'3 - Projects'!$G127)+IF(AC90="x",'3 - Projects'!$G128)</f>
        <v>0</v>
      </c>
      <c r="AD277" s="85">
        <f>IF(AD86="x",'3 - Projects'!$G124,0)+IF(AD87="x",'3 - Projects'!$G125)+IF(AD88="x",'3 - Projects'!$G126)+IF(AD89="x",'3 - Projects'!$G127)+IF(AD90="x",'3 - Projects'!$G128)</f>
        <v>0</v>
      </c>
      <c r="AE277" s="85">
        <f>IF(AE86="x",'3 - Projects'!$G124,0)+IF(AE87="x",'3 - Projects'!$G125)+IF(AE88="x",'3 - Projects'!$G126)+IF(AE89="x",'3 - Projects'!$G127)+IF(AE90="x",'3 - Projects'!$G128)</f>
        <v>0</v>
      </c>
      <c r="AF277" s="85">
        <f>IF(AF86="x",'3 - Projects'!$G124,0)+IF(AF87="x",'3 - Projects'!$G125)+IF(AF88="x",'3 - Projects'!$G126)+IF(AF89="x",'3 - Projects'!$G127)+IF(AF90="x",'3 - Projects'!$G128)</f>
        <v>0</v>
      </c>
      <c r="AG277" s="85">
        <f>IF(AG86="x",'3 - Projects'!$G124,0)+IF(AG87="x",'3 - Projects'!$G125)+IF(AG88="x",'3 - Projects'!$G126)+IF(AG89="x",'3 - Projects'!$G127)+IF(AG90="x",'3 - Projects'!$G128)</f>
        <v>0</v>
      </c>
      <c r="AH277" s="85">
        <f>IF(AH86="x",'3 - Projects'!$G124,0)+IF(AH87="x",'3 - Projects'!$G125)+IF(AH88="x",'3 - Projects'!$G126)+IF(AH89="x",'3 - Projects'!$G127)+IF(AH90="x",'3 - Projects'!$G128)</f>
        <v>0</v>
      </c>
      <c r="AI277" s="85">
        <f>IF(AI86="x",'3 - Projects'!$G124,0)+IF(AI87="x",'3 - Projects'!$G125)+IF(AI88="x",'3 - Projects'!$G126)+IF(AI89="x",'3 - Projects'!$G127)+IF(AI90="x",'3 - Projects'!$G128)</f>
        <v>0</v>
      </c>
      <c r="AJ277" s="85">
        <f>IF(AJ86="x",'3 - Projects'!$G124,0)+IF(AJ87="x",'3 - Projects'!$G125)+IF(AJ88="x",'3 - Projects'!$G126)+IF(AJ89="x",'3 - Projects'!$G127)+IF(AJ90="x",'3 - Projects'!$G128)</f>
        <v>0</v>
      </c>
      <c r="AK277" s="85">
        <f>IF(AK86="x",'3 - Projects'!$G124,0)+IF(AK87="x",'3 - Projects'!$G125)+IF(AK88="x",'3 - Projects'!$G126)+IF(AK89="x",'3 - Projects'!$G127)+IF(AK90="x",'3 - Projects'!$G128)</f>
        <v>0</v>
      </c>
      <c r="AL277" s="85">
        <f>IF(AL86="x",'3 - Projects'!$G124,0)+IF(AL87="x",'3 - Projects'!$G125)+IF(AL88="x",'3 - Projects'!$G126)+IF(AL89="x",'3 - Projects'!$G127)+IF(AL90="x",'3 - Projects'!$G128)</f>
        <v>0</v>
      </c>
      <c r="AM277" s="85">
        <f>IF(AM86="x",'3 - Projects'!$G124,0)+IF(AM87="x",'3 - Projects'!$G125)+IF(AM88="x",'3 - Projects'!$G126)+IF(AM89="x",'3 - Projects'!$G127)+IF(AM90="x",'3 - Projects'!$G128)</f>
        <v>0</v>
      </c>
      <c r="AN277" s="85">
        <f>IF(AN86="x",'3 - Projects'!$G124,0)+IF(AN87="x",'3 - Projects'!$G125)+IF(AN88="x",'3 - Projects'!$G126)+IF(AN89="x",'3 - Projects'!$G127)+IF(AN90="x",'3 - Projects'!$G128)</f>
        <v>0</v>
      </c>
      <c r="AO277" s="85">
        <f>IF(AO86="x",'3 - Projects'!$G124,0)+IF(AO87="x",'3 - Projects'!$G125)+IF(AO88="x",'3 - Projects'!$G126)+IF(AO89="x",'3 - Projects'!$G127)+IF(AO90="x",'3 - Projects'!$G128)</f>
        <v>0</v>
      </c>
      <c r="AP277" s="85">
        <f>IF(AP86="x",'3 - Projects'!$G124,0)+IF(AP87="x",'3 - Projects'!$G125)+IF(AP88="x",'3 - Projects'!$G126)+IF(AP89="x",'3 - Projects'!$G127)+IF(AP90="x",'3 - Projects'!$G128)</f>
        <v>0</v>
      </c>
      <c r="AQ277" s="85">
        <f>IF(AQ86="x",'3 - Projects'!$G124,0)+IF(AQ87="x",'3 - Projects'!$G125)+IF(AQ88="x",'3 - Projects'!$G126)+IF(AQ89="x",'3 - Projects'!$G127)+IF(AQ90="x",'3 - Projects'!$G128)</f>
        <v>0</v>
      </c>
      <c r="AR277" s="85">
        <f>IF(AR86="x",'3 - Projects'!$G124,0)+IF(AR87="x",'3 - Projects'!$G125)+IF(AR88="x",'3 - Projects'!$G126)+IF(AR89="x",'3 - Projects'!$G127)+IF(AR90="x",'3 - Projects'!$G128)</f>
        <v>0</v>
      </c>
      <c r="AS277" s="85">
        <f>IF(AS86="x",'3 - Projects'!$G124,0)+IF(AS87="x",'3 - Projects'!$G125)+IF(AS88="x",'3 - Projects'!$G126)+IF(AS89="x",'3 - Projects'!$G127)+IF(AS90="x",'3 - Projects'!$G128)</f>
        <v>0</v>
      </c>
      <c r="AT277" s="85">
        <f>IF(AT86="x",'3 - Projects'!$G124,0)+IF(AT87="x",'3 - Projects'!$G125)+IF(AT88="x",'3 - Projects'!$G126)+IF(AT89="x",'3 - Projects'!$G127)+IF(AT90="x",'3 - Projects'!$G128)</f>
        <v>0</v>
      </c>
      <c r="AU277" s="85">
        <f>IF(AU86="x",'3 - Projects'!$G124,0)+IF(AU87="x",'3 - Projects'!$G125)+IF(AU88="x",'3 - Projects'!$G126)+IF(AU89="x",'3 - Projects'!$G127)+IF(AU90="x",'3 - Projects'!$G128)</f>
        <v>0</v>
      </c>
      <c r="AV277" s="85">
        <f>IF(AV86="x",'3 - Projects'!$G124,0)+IF(AV87="x",'3 - Projects'!$G125)+IF(AV88="x",'3 - Projects'!$G126)+IF(AV89="x",'3 - Projects'!$G127)+IF(AV90="x",'3 - Projects'!$G128)</f>
        <v>0</v>
      </c>
      <c r="AW277" s="85">
        <f>IF(AW86="x",'3 - Projects'!$G124,0)+IF(AW87="x",'3 - Projects'!$G125)+IF(AW88="x",'3 - Projects'!$G126)+IF(AW89="x",'3 - Projects'!$G127)+IF(AW90="x",'3 - Projects'!$G128)</f>
        <v>0</v>
      </c>
      <c r="AX277" s="85">
        <f>IF(AX86="x",'3 - Projects'!$G124,0)+IF(AX87="x",'3 - Projects'!$G125)+IF(AX88="x",'3 - Projects'!$G126)+IF(AX89="x",'3 - Projects'!$G127)+IF(AX90="x",'3 - Projects'!$G128)</f>
        <v>0</v>
      </c>
      <c r="AY277" s="85">
        <f>IF(AY86="x",'3 - Projects'!$G124,0)+IF(AY87="x",'3 - Projects'!$G125)+IF(AY88="x",'3 - Projects'!$G126)+IF(AY89="x",'3 - Projects'!$G127)+IF(AY90="x",'3 - Projects'!$G128)</f>
        <v>0</v>
      </c>
      <c r="AZ277" s="85">
        <f>IF(AZ86="x",'3 - Projects'!$G124,0)+IF(AZ87="x",'3 - Projects'!$G125)+IF(AZ88="x",'3 - Projects'!$G126)+IF(AZ89="x",'3 - Projects'!$G127)+IF(AZ90="x",'3 - Projects'!$G128)</f>
        <v>0</v>
      </c>
      <c r="BA277" s="85">
        <f>IF(BA86="x",'3 - Projects'!$G124,0)+IF(BA87="x",'3 - Projects'!$G125)+IF(BA88="x",'3 - Projects'!$G126)+IF(BA89="x",'3 - Projects'!$G127)+IF(BA90="x",'3 - Projects'!$G128)</f>
        <v>0</v>
      </c>
      <c r="BB277" s="85">
        <f>IF(BB86="x",'3 - Projects'!$G124,0)+IF(BB87="x",'3 - Projects'!$G125)+IF(BB88="x",'3 - Projects'!$G126)+IF(BB89="x",'3 - Projects'!$G127)+IF(BB90="x",'3 - Projects'!$G128)</f>
        <v>0</v>
      </c>
      <c r="BC277" s="85">
        <f>IF(BC86="x",'3 - Projects'!$G124,0)+IF(BC87="x",'3 - Projects'!$G125)+IF(BC88="x",'3 - Projects'!$G126)+IF(BC89="x",'3 - Projects'!$G127)+IF(BC90="x",'3 - Projects'!$G128)</f>
        <v>0</v>
      </c>
      <c r="BD277" s="85">
        <f>IF(BD86="x",'3 - Projects'!$G124,0)+IF(BD87="x",'3 - Projects'!$G125)+IF(BD88="x",'3 - Projects'!$G126)+IF(BD89="x",'3 - Projects'!$G127)+IF(BD90="x",'3 - Projects'!$G128)</f>
        <v>0</v>
      </c>
      <c r="BE277" s="85">
        <f>IF(BE86="x",'3 - Projects'!$G124,0)+IF(BE87="x",'3 - Projects'!$G125)+IF(BE88="x",'3 - Projects'!$G126)+IF(BE89="x",'3 - Projects'!$G127)+IF(BE90="x",'3 - Projects'!$G128)</f>
        <v>0</v>
      </c>
      <c r="BF277" s="85">
        <f>IF(BF86="x",'3 - Projects'!$G124,0)+IF(BF87="x",'3 - Projects'!$G125)+IF(BF88="x",'3 - Projects'!$G126)+IF(BF89="x",'3 - Projects'!$G127)+IF(BF90="x",'3 - Projects'!$G128)</f>
        <v>0</v>
      </c>
      <c r="BG277" s="85">
        <f>IF(BG86="x",'3 - Projects'!$G124,0)+IF(BG87="x",'3 - Projects'!$G125)+IF(BG88="x",'3 - Projects'!$G126)+IF(BG89="x",'3 - Projects'!$G127)+IF(BG90="x",'3 - Projects'!$G128)</f>
        <v>0</v>
      </c>
      <c r="BH277" s="86">
        <f>IF(BH86="x",'3 - Projects'!$G124,0)+IF(BH87="x",'3 - Projects'!$G125)+IF(BH88="x",'3 - Projects'!$G126)+IF(BH89="x",'3 - Projects'!$G127)+IF(BH90="x",'3 - Projects'!$G128)</f>
        <v>0</v>
      </c>
    </row>
    <row r="278" spans="1:60">
      <c r="A278" s="84"/>
      <c r="B278" s="85" t="str">
        <f>IF(Resource2_Name&lt;&gt;"",Resource2_Name&amp;"(s)","")</f>
        <v/>
      </c>
      <c r="C278" s="85"/>
      <c r="D278" s="85"/>
      <c r="E278" s="85"/>
      <c r="F278" s="85"/>
      <c r="G278" s="85"/>
      <c r="H278" s="85"/>
      <c r="I278" s="84">
        <f>IF(I86="x",'3 - Projects'!$H124,0)+IF(I87="x",'3 - Projects'!$H125)+IF(I88="x",'3 - Projects'!$H126)+IF(I89="x",'3 - Projects'!$H127)+IF(I90="x",'3 - Projects'!$H128)</f>
        <v>0</v>
      </c>
      <c r="J278" s="85">
        <f>IF(J86="x",'3 - Projects'!$H124,0)+IF(J87="x",'3 - Projects'!$H125)+IF(J88="x",'3 - Projects'!$H126)+IF(J89="x",'3 - Projects'!$H127)+IF(J90="x",'3 - Projects'!$H128)</f>
        <v>0</v>
      </c>
      <c r="K278" s="85">
        <f>IF(K86="x",'3 - Projects'!$H124,0)+IF(K87="x",'3 - Projects'!$H125)+IF(K88="x",'3 - Projects'!$H126)+IF(K89="x",'3 - Projects'!$H127)+IF(K90="x",'3 - Projects'!$H128)</f>
        <v>0</v>
      </c>
      <c r="L278" s="85">
        <f>IF(L86="x",'3 - Projects'!$H124,0)+IF(L87="x",'3 - Projects'!$H125)+IF(L88="x",'3 - Projects'!$H126)+IF(L89="x",'3 - Projects'!$H127)+IF(L90="x",'3 - Projects'!$H128)</f>
        <v>0</v>
      </c>
      <c r="M278" s="85">
        <f>IF(M86="x",'3 - Projects'!$H124,0)+IF(M87="x",'3 - Projects'!$H125)+IF(M88="x",'3 - Projects'!$H126)+IF(M89="x",'3 - Projects'!$H127)+IF(M90="x",'3 - Projects'!$H128)</f>
        <v>0</v>
      </c>
      <c r="N278" s="85">
        <f>IF(N86="x",'3 - Projects'!$H124,0)+IF(N87="x",'3 - Projects'!$H125)+IF(N88="x",'3 - Projects'!$H126)+IF(N89="x",'3 - Projects'!$H127)+IF(N90="x",'3 - Projects'!$H128)</f>
        <v>0</v>
      </c>
      <c r="O278" s="85">
        <f>IF(O86="x",'3 - Projects'!$H124,0)+IF(O87="x",'3 - Projects'!$H125)+IF(O88="x",'3 - Projects'!$H126)+IF(O89="x",'3 - Projects'!$H127)+IF(O90="x",'3 - Projects'!$H128)</f>
        <v>0</v>
      </c>
      <c r="P278" s="85">
        <f>IF(P86="x",'3 - Projects'!$H124,0)+IF(P87="x",'3 - Projects'!$H125)+IF(P88="x",'3 - Projects'!$H126)+IF(P89="x",'3 - Projects'!$H127)+IF(P90="x",'3 - Projects'!$H128)</f>
        <v>0</v>
      </c>
      <c r="Q278" s="85">
        <f>IF(Q86="x",'3 - Projects'!$H124,0)+IF(Q87="x",'3 - Projects'!$H125)+IF(Q88="x",'3 - Projects'!$H126)+IF(Q89="x",'3 - Projects'!$H127)+IF(Q90="x",'3 - Projects'!$H128)</f>
        <v>0</v>
      </c>
      <c r="R278" s="85">
        <f>IF(R86="x",'3 - Projects'!$H124,0)+IF(R87="x",'3 - Projects'!$H125)+IF(R88="x",'3 - Projects'!$H126)+IF(R89="x",'3 - Projects'!$H127)+IF(R90="x",'3 - Projects'!$H128)</f>
        <v>0</v>
      </c>
      <c r="S278" s="85">
        <f>IF(S86="x",'3 - Projects'!$H124,0)+IF(S87="x",'3 - Projects'!$H125)+IF(S88="x",'3 - Projects'!$H126)+IF(S89="x",'3 - Projects'!$H127)+IF(S90="x",'3 - Projects'!$H128)</f>
        <v>0</v>
      </c>
      <c r="T278" s="85">
        <f>IF(T86="x",'3 - Projects'!$H124,0)+IF(T87="x",'3 - Projects'!$H125)+IF(T88="x",'3 - Projects'!$H126)+IF(T89="x",'3 - Projects'!$H127)+IF(T90="x",'3 - Projects'!$H128)</f>
        <v>0</v>
      </c>
      <c r="U278" s="85">
        <f>IF(U86="x",'3 - Projects'!$H124,0)+IF(U87="x",'3 - Projects'!$H125)+IF(U88="x",'3 - Projects'!$H126)+IF(U89="x",'3 - Projects'!$H127)+IF(U90="x",'3 - Projects'!$H128)</f>
        <v>0</v>
      </c>
      <c r="V278" s="85">
        <f>IF(V86="x",'3 - Projects'!$H124,0)+IF(V87="x",'3 - Projects'!$H125)+IF(V88="x",'3 - Projects'!$H126)+IF(V89="x",'3 - Projects'!$H127)+IF(V90="x",'3 - Projects'!$H128)</f>
        <v>0</v>
      </c>
      <c r="W278" s="85">
        <f>IF(W86="x",'3 - Projects'!$H124,0)+IF(W87="x",'3 - Projects'!$H125)+IF(W88="x",'3 - Projects'!$H126)+IF(W89="x",'3 - Projects'!$H127)+IF(W90="x",'3 - Projects'!$H128)</f>
        <v>0</v>
      </c>
      <c r="X278" s="85">
        <f>IF(X86="x",'3 - Projects'!$H124,0)+IF(X87="x",'3 - Projects'!$H125)+IF(X88="x",'3 - Projects'!$H126)+IF(X89="x",'3 - Projects'!$H127)+IF(X90="x",'3 - Projects'!$H128)</f>
        <v>0</v>
      </c>
      <c r="Y278" s="85">
        <f>IF(Y86="x",'3 - Projects'!$H124,0)+IF(Y87="x",'3 - Projects'!$H125)+IF(Y88="x",'3 - Projects'!$H126)+IF(Y89="x",'3 - Projects'!$H127)+IF(Y90="x",'3 - Projects'!$H128)</f>
        <v>0</v>
      </c>
      <c r="Z278" s="85">
        <f>IF(Z86="x",'3 - Projects'!$H124,0)+IF(Z87="x",'3 - Projects'!$H125)+IF(Z88="x",'3 - Projects'!$H126)+IF(Z89="x",'3 - Projects'!$H127)+IF(Z90="x",'3 - Projects'!$H128)</f>
        <v>0</v>
      </c>
      <c r="AA278" s="85">
        <f>IF(AA86="x",'3 - Projects'!$H124,0)+IF(AA87="x",'3 - Projects'!$H125)+IF(AA88="x",'3 - Projects'!$H126)+IF(AA89="x",'3 - Projects'!$H127)+IF(AA90="x",'3 - Projects'!$H128)</f>
        <v>0</v>
      </c>
      <c r="AB278" s="85">
        <f>IF(AB86="x",'3 - Projects'!$H124,0)+IF(AB87="x",'3 - Projects'!$H125)+IF(AB88="x",'3 - Projects'!$H126)+IF(AB89="x",'3 - Projects'!$H127)+IF(AB90="x",'3 - Projects'!$H128)</f>
        <v>0</v>
      </c>
      <c r="AC278" s="85">
        <f>IF(AC86="x",'3 - Projects'!$H124,0)+IF(AC87="x",'3 - Projects'!$H125)+IF(AC88="x",'3 - Projects'!$H126)+IF(AC89="x",'3 - Projects'!$H127)+IF(AC90="x",'3 - Projects'!$H128)</f>
        <v>0</v>
      </c>
      <c r="AD278" s="85">
        <f>IF(AD86="x",'3 - Projects'!$H124,0)+IF(AD87="x",'3 - Projects'!$H125)+IF(AD88="x",'3 - Projects'!$H126)+IF(AD89="x",'3 - Projects'!$H127)+IF(AD90="x",'3 - Projects'!$H128)</f>
        <v>0</v>
      </c>
      <c r="AE278" s="85">
        <f>IF(AE86="x",'3 - Projects'!$H124,0)+IF(AE87="x",'3 - Projects'!$H125)+IF(AE88="x",'3 - Projects'!$H126)+IF(AE89="x",'3 - Projects'!$H127)+IF(AE90="x",'3 - Projects'!$H128)</f>
        <v>0</v>
      </c>
      <c r="AF278" s="85">
        <f>IF(AF86="x",'3 - Projects'!$H124,0)+IF(AF87="x",'3 - Projects'!$H125)+IF(AF88="x",'3 - Projects'!$H126)+IF(AF89="x",'3 - Projects'!$H127)+IF(AF90="x",'3 - Projects'!$H128)</f>
        <v>0</v>
      </c>
      <c r="AG278" s="85">
        <f>IF(AG86="x",'3 - Projects'!$H124,0)+IF(AG87="x",'3 - Projects'!$H125)+IF(AG88="x",'3 - Projects'!$H126)+IF(AG89="x",'3 - Projects'!$H127)+IF(AG90="x",'3 - Projects'!$H128)</f>
        <v>0</v>
      </c>
      <c r="AH278" s="85">
        <f>IF(AH86="x",'3 - Projects'!$H124,0)+IF(AH87="x",'3 - Projects'!$H125)+IF(AH88="x",'3 - Projects'!$H126)+IF(AH89="x",'3 - Projects'!$H127)+IF(AH90="x",'3 - Projects'!$H128)</f>
        <v>0</v>
      </c>
      <c r="AI278" s="85">
        <f>IF(AI86="x",'3 - Projects'!$H124,0)+IF(AI87="x",'3 - Projects'!$H125)+IF(AI88="x",'3 - Projects'!$H126)+IF(AI89="x",'3 - Projects'!$H127)+IF(AI90="x",'3 - Projects'!$H128)</f>
        <v>0</v>
      </c>
      <c r="AJ278" s="85">
        <f>IF(AJ86="x",'3 - Projects'!$H124,0)+IF(AJ87="x",'3 - Projects'!$H125)+IF(AJ88="x",'3 - Projects'!$H126)+IF(AJ89="x",'3 - Projects'!$H127)+IF(AJ90="x",'3 - Projects'!$H128)</f>
        <v>0</v>
      </c>
      <c r="AK278" s="85">
        <f>IF(AK86="x",'3 - Projects'!$H124,0)+IF(AK87="x",'3 - Projects'!$H125)+IF(AK88="x",'3 - Projects'!$H126)+IF(AK89="x",'3 - Projects'!$H127)+IF(AK90="x",'3 - Projects'!$H128)</f>
        <v>0</v>
      </c>
      <c r="AL278" s="85">
        <f>IF(AL86="x",'3 - Projects'!$H124,0)+IF(AL87="x",'3 - Projects'!$H125)+IF(AL88="x",'3 - Projects'!$H126)+IF(AL89="x",'3 - Projects'!$H127)+IF(AL90="x",'3 - Projects'!$H128)</f>
        <v>0</v>
      </c>
      <c r="AM278" s="85">
        <f>IF(AM86="x",'3 - Projects'!$H124,0)+IF(AM87="x",'3 - Projects'!$H125)+IF(AM88="x",'3 - Projects'!$H126)+IF(AM89="x",'3 - Projects'!$H127)+IF(AM90="x",'3 - Projects'!$H128)</f>
        <v>0</v>
      </c>
      <c r="AN278" s="85">
        <f>IF(AN86="x",'3 - Projects'!$H124,0)+IF(AN87="x",'3 - Projects'!$H125)+IF(AN88="x",'3 - Projects'!$H126)+IF(AN89="x",'3 - Projects'!$H127)+IF(AN90="x",'3 - Projects'!$H128)</f>
        <v>0</v>
      </c>
      <c r="AO278" s="85">
        <f>IF(AO86="x",'3 - Projects'!$H124,0)+IF(AO87="x",'3 - Projects'!$H125)+IF(AO88="x",'3 - Projects'!$H126)+IF(AO89="x",'3 - Projects'!$H127)+IF(AO90="x",'3 - Projects'!$H128)</f>
        <v>0</v>
      </c>
      <c r="AP278" s="85">
        <f>IF(AP86="x",'3 - Projects'!$H124,0)+IF(AP87="x",'3 - Projects'!$H125)+IF(AP88="x",'3 - Projects'!$H126)+IF(AP89="x",'3 - Projects'!$H127)+IF(AP90="x",'3 - Projects'!$H128)</f>
        <v>0</v>
      </c>
      <c r="AQ278" s="85">
        <f>IF(AQ86="x",'3 - Projects'!$H124,0)+IF(AQ87="x",'3 - Projects'!$H125)+IF(AQ88="x",'3 - Projects'!$H126)+IF(AQ89="x",'3 - Projects'!$H127)+IF(AQ90="x",'3 - Projects'!$H128)</f>
        <v>0</v>
      </c>
      <c r="AR278" s="85">
        <f>IF(AR86="x",'3 - Projects'!$H124,0)+IF(AR87="x",'3 - Projects'!$H125)+IF(AR88="x",'3 - Projects'!$H126)+IF(AR89="x",'3 - Projects'!$H127)+IF(AR90="x",'3 - Projects'!$H128)</f>
        <v>0</v>
      </c>
      <c r="AS278" s="85">
        <f>IF(AS86="x",'3 - Projects'!$H124,0)+IF(AS87="x",'3 - Projects'!$H125)+IF(AS88="x",'3 - Projects'!$H126)+IF(AS89="x",'3 - Projects'!$H127)+IF(AS90="x",'3 - Projects'!$H128)</f>
        <v>0</v>
      </c>
      <c r="AT278" s="85">
        <f>IF(AT86="x",'3 - Projects'!$H124,0)+IF(AT87="x",'3 - Projects'!$H125)+IF(AT88="x",'3 - Projects'!$H126)+IF(AT89="x",'3 - Projects'!$H127)+IF(AT90="x",'3 - Projects'!$H128)</f>
        <v>0</v>
      </c>
      <c r="AU278" s="85">
        <f>IF(AU86="x",'3 - Projects'!$H124,0)+IF(AU87="x",'3 - Projects'!$H125)+IF(AU88="x",'3 - Projects'!$H126)+IF(AU89="x",'3 - Projects'!$H127)+IF(AU90="x",'3 - Projects'!$H128)</f>
        <v>0</v>
      </c>
      <c r="AV278" s="85">
        <f>IF(AV86="x",'3 - Projects'!$H124,0)+IF(AV87="x",'3 - Projects'!$H125)+IF(AV88="x",'3 - Projects'!$H126)+IF(AV89="x",'3 - Projects'!$H127)+IF(AV90="x",'3 - Projects'!$H128)</f>
        <v>0</v>
      </c>
      <c r="AW278" s="85">
        <f>IF(AW86="x",'3 - Projects'!$H124,0)+IF(AW87="x",'3 - Projects'!$H125)+IF(AW88="x",'3 - Projects'!$H126)+IF(AW89="x",'3 - Projects'!$H127)+IF(AW90="x",'3 - Projects'!$H128)</f>
        <v>0</v>
      </c>
      <c r="AX278" s="85">
        <f>IF(AX86="x",'3 - Projects'!$H124,0)+IF(AX87="x",'3 - Projects'!$H125)+IF(AX88="x",'3 - Projects'!$H126)+IF(AX89="x",'3 - Projects'!$H127)+IF(AX90="x",'3 - Projects'!$H128)</f>
        <v>0</v>
      </c>
      <c r="AY278" s="85">
        <f>IF(AY86="x",'3 - Projects'!$H124,0)+IF(AY87="x",'3 - Projects'!$H125)+IF(AY88="x",'3 - Projects'!$H126)+IF(AY89="x",'3 - Projects'!$H127)+IF(AY90="x",'3 - Projects'!$H128)</f>
        <v>0</v>
      </c>
      <c r="AZ278" s="85">
        <f>IF(AZ86="x",'3 - Projects'!$H124,0)+IF(AZ87="x",'3 - Projects'!$H125)+IF(AZ88="x",'3 - Projects'!$H126)+IF(AZ89="x",'3 - Projects'!$H127)+IF(AZ90="x",'3 - Projects'!$H128)</f>
        <v>0</v>
      </c>
      <c r="BA278" s="85">
        <f>IF(BA86="x",'3 - Projects'!$H124,0)+IF(BA87="x",'3 - Projects'!$H125)+IF(BA88="x",'3 - Projects'!$H126)+IF(BA89="x",'3 - Projects'!$H127)+IF(BA90="x",'3 - Projects'!$H128)</f>
        <v>0</v>
      </c>
      <c r="BB278" s="85">
        <f>IF(BB86="x",'3 - Projects'!$H124,0)+IF(BB87="x",'3 - Projects'!$H125)+IF(BB88="x",'3 - Projects'!$H126)+IF(BB89="x",'3 - Projects'!$H127)+IF(BB90="x",'3 - Projects'!$H128)</f>
        <v>0</v>
      </c>
      <c r="BC278" s="85">
        <f>IF(BC86="x",'3 - Projects'!$H124,0)+IF(BC87="x",'3 - Projects'!$H125)+IF(BC88="x",'3 - Projects'!$H126)+IF(BC89="x",'3 - Projects'!$H127)+IF(BC90="x",'3 - Projects'!$H128)</f>
        <v>0</v>
      </c>
      <c r="BD278" s="85">
        <f>IF(BD86="x",'3 - Projects'!$H124,0)+IF(BD87="x",'3 - Projects'!$H125)+IF(BD88="x",'3 - Projects'!$H126)+IF(BD89="x",'3 - Projects'!$H127)+IF(BD90="x",'3 - Projects'!$H128)</f>
        <v>0</v>
      </c>
      <c r="BE278" s="85">
        <f>IF(BE86="x",'3 - Projects'!$H124,0)+IF(BE87="x",'3 - Projects'!$H125)+IF(BE88="x",'3 - Projects'!$H126)+IF(BE89="x",'3 - Projects'!$H127)+IF(BE90="x",'3 - Projects'!$H128)</f>
        <v>0</v>
      </c>
      <c r="BF278" s="85">
        <f>IF(BF86="x",'3 - Projects'!$H124,0)+IF(BF87="x",'3 - Projects'!$H125)+IF(BF88="x",'3 - Projects'!$H126)+IF(BF89="x",'3 - Projects'!$H127)+IF(BF90="x",'3 - Projects'!$H128)</f>
        <v>0</v>
      </c>
      <c r="BG278" s="85">
        <f>IF(BG86="x",'3 - Projects'!$H124,0)+IF(BG87="x",'3 - Projects'!$H125)+IF(BG88="x",'3 - Projects'!$H126)+IF(BG89="x",'3 - Projects'!$H127)+IF(BG90="x",'3 - Projects'!$H128)</f>
        <v>0</v>
      </c>
      <c r="BH278" s="86">
        <f>IF(BH86="x",'3 - Projects'!$H124,0)+IF(BH87="x",'3 - Projects'!$H125)+IF(BH88="x",'3 - Projects'!$H126)+IF(BH89="x",'3 - Projects'!$H127)+IF(BH90="x",'3 - Projects'!$H128)</f>
        <v>0</v>
      </c>
    </row>
    <row r="279" spans="1:60">
      <c r="A279" s="84"/>
      <c r="B279" s="85" t="str">
        <f>IF(Resource3_Name&lt;&gt;"",Resource3_Name&amp;"(s)","")</f>
        <v/>
      </c>
      <c r="C279" s="85"/>
      <c r="D279" s="85"/>
      <c r="E279" s="85"/>
      <c r="F279" s="85"/>
      <c r="G279" s="85"/>
      <c r="H279" s="85"/>
      <c r="I279" s="84">
        <f>IF(I86="x",'3 - Projects'!$I124,0)+IF(I87="x",'3 - Projects'!$I125)+IF(I88="x",'3 - Projects'!$I126)+IF(I89="x",'3 - Projects'!$I127)+IF(I90="x",'3 - Projects'!$I128)</f>
        <v>0</v>
      </c>
      <c r="J279" s="85">
        <f>IF(J86="x",'3 - Projects'!$I124,0)+IF(J87="x",'3 - Projects'!$I125)+IF(J88="x",'3 - Projects'!$I126)+IF(J89="x",'3 - Projects'!$I127)+IF(J90="x",'3 - Projects'!$I128)</f>
        <v>0</v>
      </c>
      <c r="K279" s="85">
        <f>IF(K86="x",'3 - Projects'!$I124,0)+IF(K87="x",'3 - Projects'!$I125)+IF(K88="x",'3 - Projects'!$I126)+IF(K89="x",'3 - Projects'!$I127)+IF(K90="x",'3 - Projects'!$I128)</f>
        <v>0</v>
      </c>
      <c r="L279" s="85">
        <f>IF(L86="x",'3 - Projects'!$I124,0)+IF(L87="x",'3 - Projects'!$I125)+IF(L88="x",'3 - Projects'!$I126)+IF(L89="x",'3 - Projects'!$I127)+IF(L90="x",'3 - Projects'!$I128)</f>
        <v>0</v>
      </c>
      <c r="M279" s="85">
        <f>IF(M86="x",'3 - Projects'!$I124,0)+IF(M87="x",'3 - Projects'!$I125)+IF(M88="x",'3 - Projects'!$I126)+IF(M89="x",'3 - Projects'!$I127)+IF(M90="x",'3 - Projects'!$I128)</f>
        <v>0</v>
      </c>
      <c r="N279" s="85">
        <f>IF(N86="x",'3 - Projects'!$I124,0)+IF(N87="x",'3 - Projects'!$I125)+IF(N88="x",'3 - Projects'!$I126)+IF(N89="x",'3 - Projects'!$I127)+IF(N90="x",'3 - Projects'!$I128)</f>
        <v>0</v>
      </c>
      <c r="O279" s="85">
        <f>IF(O86="x",'3 - Projects'!$I124,0)+IF(O87="x",'3 - Projects'!$I125)+IF(O88="x",'3 - Projects'!$I126)+IF(O89="x",'3 - Projects'!$I127)+IF(O90="x",'3 - Projects'!$I128)</f>
        <v>0</v>
      </c>
      <c r="P279" s="85">
        <f>IF(P86="x",'3 - Projects'!$I124,0)+IF(P87="x",'3 - Projects'!$I125)+IF(P88="x",'3 - Projects'!$I126)+IF(P89="x",'3 - Projects'!$I127)+IF(P90="x",'3 - Projects'!$I128)</f>
        <v>0</v>
      </c>
      <c r="Q279" s="85">
        <f>IF(Q86="x",'3 - Projects'!$I124,0)+IF(Q87="x",'3 - Projects'!$I125)+IF(Q88="x",'3 - Projects'!$I126)+IF(Q89="x",'3 - Projects'!$I127)+IF(Q90="x",'3 - Projects'!$I128)</f>
        <v>0</v>
      </c>
      <c r="R279" s="85">
        <f>IF(R86="x",'3 - Projects'!$I124,0)+IF(R87="x",'3 - Projects'!$I125)+IF(R88="x",'3 - Projects'!$I126)+IF(R89="x",'3 - Projects'!$I127)+IF(R90="x",'3 - Projects'!$I128)</f>
        <v>0</v>
      </c>
      <c r="S279" s="85">
        <f>IF(S86="x",'3 - Projects'!$I124,0)+IF(S87="x",'3 - Projects'!$I125)+IF(S88="x",'3 - Projects'!$I126)+IF(S89="x",'3 - Projects'!$I127)+IF(S90="x",'3 - Projects'!$I128)</f>
        <v>0</v>
      </c>
      <c r="T279" s="85">
        <f>IF(T86="x",'3 - Projects'!$I124,0)+IF(T87="x",'3 - Projects'!$I125)+IF(T88="x",'3 - Projects'!$I126)+IF(T89="x",'3 - Projects'!$I127)+IF(T90="x",'3 - Projects'!$I128)</f>
        <v>0</v>
      </c>
      <c r="U279" s="85">
        <f>IF(U86="x",'3 - Projects'!$I124,0)+IF(U87="x",'3 - Projects'!$I125)+IF(U88="x",'3 - Projects'!$I126)+IF(U89="x",'3 - Projects'!$I127)+IF(U90="x",'3 - Projects'!$I128)</f>
        <v>0</v>
      </c>
      <c r="V279" s="85">
        <f>IF(V86="x",'3 - Projects'!$I124,0)+IF(V87="x",'3 - Projects'!$I125)+IF(V88="x",'3 - Projects'!$I126)+IF(V89="x",'3 - Projects'!$I127)+IF(V90="x",'3 - Projects'!$I128)</f>
        <v>0</v>
      </c>
      <c r="W279" s="85">
        <f>IF(W86="x",'3 - Projects'!$I124,0)+IF(W87="x",'3 - Projects'!$I125)+IF(W88="x",'3 - Projects'!$I126)+IF(W89="x",'3 - Projects'!$I127)+IF(W90="x",'3 - Projects'!$I128)</f>
        <v>0</v>
      </c>
      <c r="X279" s="85">
        <f>IF(X86="x",'3 - Projects'!$I124,0)+IF(X87="x",'3 - Projects'!$I125)+IF(X88="x",'3 - Projects'!$I126)+IF(X89="x",'3 - Projects'!$I127)+IF(X90="x",'3 - Projects'!$I128)</f>
        <v>0</v>
      </c>
      <c r="Y279" s="85">
        <f>IF(Y86="x",'3 - Projects'!$I124,0)+IF(Y87="x",'3 - Projects'!$I125)+IF(Y88="x",'3 - Projects'!$I126)+IF(Y89="x",'3 - Projects'!$I127)+IF(Y90="x",'3 - Projects'!$I128)</f>
        <v>0</v>
      </c>
      <c r="Z279" s="85">
        <f>IF(Z86="x",'3 - Projects'!$I124,0)+IF(Z87="x",'3 - Projects'!$I125)+IF(Z88="x",'3 - Projects'!$I126)+IF(Z89="x",'3 - Projects'!$I127)+IF(Z90="x",'3 - Projects'!$I128)</f>
        <v>0</v>
      </c>
      <c r="AA279" s="85">
        <f>IF(AA86="x",'3 - Projects'!$I124,0)+IF(AA87="x",'3 - Projects'!$I125)+IF(AA88="x",'3 - Projects'!$I126)+IF(AA89="x",'3 - Projects'!$I127)+IF(AA90="x",'3 - Projects'!$I128)</f>
        <v>0</v>
      </c>
      <c r="AB279" s="85">
        <f>IF(AB86="x",'3 - Projects'!$I124,0)+IF(AB87="x",'3 - Projects'!$I125)+IF(AB88="x",'3 - Projects'!$I126)+IF(AB89="x",'3 - Projects'!$I127)+IF(AB90="x",'3 - Projects'!$I128)</f>
        <v>0</v>
      </c>
      <c r="AC279" s="85">
        <f>IF(AC86="x",'3 - Projects'!$I124,0)+IF(AC87="x",'3 - Projects'!$I125)+IF(AC88="x",'3 - Projects'!$I126)+IF(AC89="x",'3 - Projects'!$I127)+IF(AC90="x",'3 - Projects'!$I128)</f>
        <v>0</v>
      </c>
      <c r="AD279" s="85">
        <f>IF(AD86="x",'3 - Projects'!$I124,0)+IF(AD87="x",'3 - Projects'!$I125)+IF(AD88="x",'3 - Projects'!$I126)+IF(AD89="x",'3 - Projects'!$I127)+IF(AD90="x",'3 - Projects'!$I128)</f>
        <v>0</v>
      </c>
      <c r="AE279" s="85">
        <f>IF(AE86="x",'3 - Projects'!$I124,0)+IF(AE87="x",'3 - Projects'!$I125)+IF(AE88="x",'3 - Projects'!$I126)+IF(AE89="x",'3 - Projects'!$I127)+IF(AE90="x",'3 - Projects'!$I128)</f>
        <v>0</v>
      </c>
      <c r="AF279" s="85">
        <f>IF(AF86="x",'3 - Projects'!$I124,0)+IF(AF87="x",'3 - Projects'!$I125)+IF(AF88="x",'3 - Projects'!$I126)+IF(AF89="x",'3 - Projects'!$I127)+IF(AF90="x",'3 - Projects'!$I128)</f>
        <v>0</v>
      </c>
      <c r="AG279" s="85">
        <f>IF(AG86="x",'3 - Projects'!$I124,0)+IF(AG87="x",'3 - Projects'!$I125)+IF(AG88="x",'3 - Projects'!$I126)+IF(AG89="x",'3 - Projects'!$I127)+IF(AG90="x",'3 - Projects'!$I128)</f>
        <v>0</v>
      </c>
      <c r="AH279" s="85">
        <f>IF(AH86="x",'3 - Projects'!$I124,0)+IF(AH87="x",'3 - Projects'!$I125)+IF(AH88="x",'3 - Projects'!$I126)+IF(AH89="x",'3 - Projects'!$I127)+IF(AH90="x",'3 - Projects'!$I128)</f>
        <v>0</v>
      </c>
      <c r="AI279" s="85">
        <f>IF(AI86="x",'3 - Projects'!$I124,0)+IF(AI87="x",'3 - Projects'!$I125)+IF(AI88="x",'3 - Projects'!$I126)+IF(AI89="x",'3 - Projects'!$I127)+IF(AI90="x",'3 - Projects'!$I128)</f>
        <v>0</v>
      </c>
      <c r="AJ279" s="85">
        <f>IF(AJ86="x",'3 - Projects'!$I124,0)+IF(AJ87="x",'3 - Projects'!$I125)+IF(AJ88="x",'3 - Projects'!$I126)+IF(AJ89="x",'3 - Projects'!$I127)+IF(AJ90="x",'3 - Projects'!$I128)</f>
        <v>0</v>
      </c>
      <c r="AK279" s="85">
        <f>IF(AK86="x",'3 - Projects'!$I124,0)+IF(AK87="x",'3 - Projects'!$I125)+IF(AK88="x",'3 - Projects'!$I126)+IF(AK89="x",'3 - Projects'!$I127)+IF(AK90="x",'3 - Projects'!$I128)</f>
        <v>0</v>
      </c>
      <c r="AL279" s="85">
        <f>IF(AL86="x",'3 - Projects'!$I124,0)+IF(AL87="x",'3 - Projects'!$I125)+IF(AL88="x",'3 - Projects'!$I126)+IF(AL89="x",'3 - Projects'!$I127)+IF(AL90="x",'3 - Projects'!$I128)</f>
        <v>0</v>
      </c>
      <c r="AM279" s="85">
        <f>IF(AM86="x",'3 - Projects'!$I124,0)+IF(AM87="x",'3 - Projects'!$I125)+IF(AM88="x",'3 - Projects'!$I126)+IF(AM89="x",'3 - Projects'!$I127)+IF(AM90="x",'3 - Projects'!$I128)</f>
        <v>0</v>
      </c>
      <c r="AN279" s="85">
        <f>IF(AN86="x",'3 - Projects'!$I124,0)+IF(AN87="x",'3 - Projects'!$I125)+IF(AN88="x",'3 - Projects'!$I126)+IF(AN89="x",'3 - Projects'!$I127)+IF(AN90="x",'3 - Projects'!$I128)</f>
        <v>0</v>
      </c>
      <c r="AO279" s="85">
        <f>IF(AO86="x",'3 - Projects'!$I124,0)+IF(AO87="x",'3 - Projects'!$I125)+IF(AO88="x",'3 - Projects'!$I126)+IF(AO89="x",'3 - Projects'!$I127)+IF(AO90="x",'3 - Projects'!$I128)</f>
        <v>0</v>
      </c>
      <c r="AP279" s="85">
        <f>IF(AP86="x",'3 - Projects'!$I124,0)+IF(AP87="x",'3 - Projects'!$I125)+IF(AP88="x",'3 - Projects'!$I126)+IF(AP89="x",'3 - Projects'!$I127)+IF(AP90="x",'3 - Projects'!$I128)</f>
        <v>0</v>
      </c>
      <c r="AQ279" s="85">
        <f>IF(AQ86="x",'3 - Projects'!$I124,0)+IF(AQ87="x",'3 - Projects'!$I125)+IF(AQ88="x",'3 - Projects'!$I126)+IF(AQ89="x",'3 - Projects'!$I127)+IF(AQ90="x",'3 - Projects'!$I128)</f>
        <v>0</v>
      </c>
      <c r="AR279" s="85">
        <f>IF(AR86="x",'3 - Projects'!$I124,0)+IF(AR87="x",'3 - Projects'!$I125)+IF(AR88="x",'3 - Projects'!$I126)+IF(AR89="x",'3 - Projects'!$I127)+IF(AR90="x",'3 - Projects'!$I128)</f>
        <v>0</v>
      </c>
      <c r="AS279" s="85">
        <f>IF(AS86="x",'3 - Projects'!$I124,0)+IF(AS87="x",'3 - Projects'!$I125)+IF(AS88="x",'3 - Projects'!$I126)+IF(AS89="x",'3 - Projects'!$I127)+IF(AS90="x",'3 - Projects'!$I128)</f>
        <v>0</v>
      </c>
      <c r="AT279" s="85">
        <f>IF(AT86="x",'3 - Projects'!$I124,0)+IF(AT87="x",'3 - Projects'!$I125)+IF(AT88="x",'3 - Projects'!$I126)+IF(AT89="x",'3 - Projects'!$I127)+IF(AT90="x",'3 - Projects'!$I128)</f>
        <v>0</v>
      </c>
      <c r="AU279" s="85">
        <f>IF(AU86="x",'3 - Projects'!$I124,0)+IF(AU87="x",'3 - Projects'!$I125)+IF(AU88="x",'3 - Projects'!$I126)+IF(AU89="x",'3 - Projects'!$I127)+IF(AU90="x",'3 - Projects'!$I128)</f>
        <v>0</v>
      </c>
      <c r="AV279" s="85">
        <f>IF(AV86="x",'3 - Projects'!$I124,0)+IF(AV87="x",'3 - Projects'!$I125)+IF(AV88="x",'3 - Projects'!$I126)+IF(AV89="x",'3 - Projects'!$I127)+IF(AV90="x",'3 - Projects'!$I128)</f>
        <v>0</v>
      </c>
      <c r="AW279" s="85">
        <f>IF(AW86="x",'3 - Projects'!$I124,0)+IF(AW87="x",'3 - Projects'!$I125)+IF(AW88="x",'3 - Projects'!$I126)+IF(AW89="x",'3 - Projects'!$I127)+IF(AW90="x",'3 - Projects'!$I128)</f>
        <v>0</v>
      </c>
      <c r="AX279" s="85">
        <f>IF(AX86="x",'3 - Projects'!$I124,0)+IF(AX87="x",'3 - Projects'!$I125)+IF(AX88="x",'3 - Projects'!$I126)+IF(AX89="x",'3 - Projects'!$I127)+IF(AX90="x",'3 - Projects'!$I128)</f>
        <v>0</v>
      </c>
      <c r="AY279" s="85">
        <f>IF(AY86="x",'3 - Projects'!$I124,0)+IF(AY87="x",'3 - Projects'!$I125)+IF(AY88="x",'3 - Projects'!$I126)+IF(AY89="x",'3 - Projects'!$I127)+IF(AY90="x",'3 - Projects'!$I128)</f>
        <v>0</v>
      </c>
      <c r="AZ279" s="85">
        <f>IF(AZ86="x",'3 - Projects'!$I124,0)+IF(AZ87="x",'3 - Projects'!$I125)+IF(AZ88="x",'3 - Projects'!$I126)+IF(AZ89="x",'3 - Projects'!$I127)+IF(AZ90="x",'3 - Projects'!$I128)</f>
        <v>0</v>
      </c>
      <c r="BA279" s="85">
        <f>IF(BA86="x",'3 - Projects'!$I124,0)+IF(BA87="x",'3 - Projects'!$I125)+IF(BA88="x",'3 - Projects'!$I126)+IF(BA89="x",'3 - Projects'!$I127)+IF(BA90="x",'3 - Projects'!$I128)</f>
        <v>0</v>
      </c>
      <c r="BB279" s="85">
        <f>IF(BB86="x",'3 - Projects'!$I124,0)+IF(BB87="x",'3 - Projects'!$I125)+IF(BB88="x",'3 - Projects'!$I126)+IF(BB89="x",'3 - Projects'!$I127)+IF(BB90="x",'3 - Projects'!$I128)</f>
        <v>0</v>
      </c>
      <c r="BC279" s="85">
        <f>IF(BC86="x",'3 - Projects'!$I124,0)+IF(BC87="x",'3 - Projects'!$I125)+IF(BC88="x",'3 - Projects'!$I126)+IF(BC89="x",'3 - Projects'!$I127)+IF(BC90="x",'3 - Projects'!$I128)</f>
        <v>0</v>
      </c>
      <c r="BD279" s="85">
        <f>IF(BD86="x",'3 - Projects'!$I124,0)+IF(BD87="x",'3 - Projects'!$I125)+IF(BD88="x",'3 - Projects'!$I126)+IF(BD89="x",'3 - Projects'!$I127)+IF(BD90="x",'3 - Projects'!$I128)</f>
        <v>0</v>
      </c>
      <c r="BE279" s="85">
        <f>IF(BE86="x",'3 - Projects'!$I124,0)+IF(BE87="x",'3 - Projects'!$I125)+IF(BE88="x",'3 - Projects'!$I126)+IF(BE89="x",'3 - Projects'!$I127)+IF(BE90="x",'3 - Projects'!$I128)</f>
        <v>0</v>
      </c>
      <c r="BF279" s="85">
        <f>IF(BF86="x",'3 - Projects'!$I124,0)+IF(BF87="x",'3 - Projects'!$I125)+IF(BF88="x",'3 - Projects'!$I126)+IF(BF89="x",'3 - Projects'!$I127)+IF(BF90="x",'3 - Projects'!$I128)</f>
        <v>0</v>
      </c>
      <c r="BG279" s="85">
        <f>IF(BG86="x",'3 - Projects'!$I124,0)+IF(BG87="x",'3 - Projects'!$I125)+IF(BG88="x",'3 - Projects'!$I126)+IF(BG89="x",'3 - Projects'!$I127)+IF(BG90="x",'3 - Projects'!$I128)</f>
        <v>0</v>
      </c>
      <c r="BH279" s="86">
        <f>IF(BH86="x",'3 - Projects'!$I124,0)+IF(BH87="x",'3 - Projects'!$I125)+IF(BH88="x",'3 - Projects'!$I126)+IF(BH89="x",'3 - Projects'!$I127)+IF(BH90="x",'3 - Projects'!$I128)</f>
        <v>0</v>
      </c>
    </row>
    <row r="280" spans="1:60">
      <c r="A280" s="84"/>
      <c r="B280" s="85" t="str">
        <f>IF(Resource4_Name&lt;&gt;"",Resource4_Name&amp;"(s)","")</f>
        <v/>
      </c>
      <c r="C280" s="85"/>
      <c r="D280" s="85"/>
      <c r="E280" s="85"/>
      <c r="F280" s="85"/>
      <c r="G280" s="85"/>
      <c r="H280" s="85"/>
      <c r="I280" s="84">
        <f>IF(I86="x",'3 - Projects'!$J124,0)+IF(I87="x",'3 - Projects'!$J125)+IF(I88="x",'3 - Projects'!$J126)+IF(I89="x",'3 - Projects'!$J127)+IF(I90="x",'3 - Projects'!$J128)</f>
        <v>0</v>
      </c>
      <c r="J280" s="85">
        <f>IF(J86="x",'3 - Projects'!$J124,0)+IF(J87="x",'3 - Projects'!$J125)+IF(J88="x",'3 - Projects'!$J126)+IF(J89="x",'3 - Projects'!$J127)+IF(J90="x",'3 - Projects'!$J128)</f>
        <v>0</v>
      </c>
      <c r="K280" s="85">
        <f>IF(K86="x",'3 - Projects'!$J124,0)+IF(K87="x",'3 - Projects'!$J125)+IF(K88="x",'3 - Projects'!$J126)+IF(K89="x",'3 - Projects'!$J127)+IF(K90="x",'3 - Projects'!$J128)</f>
        <v>0</v>
      </c>
      <c r="L280" s="85">
        <f>IF(L86="x",'3 - Projects'!$J124,0)+IF(L87="x",'3 - Projects'!$J125)+IF(L88="x",'3 - Projects'!$J126)+IF(L89="x",'3 - Projects'!$J127)+IF(L90="x",'3 - Projects'!$J128)</f>
        <v>0</v>
      </c>
      <c r="M280" s="85">
        <f>IF(M86="x",'3 - Projects'!$J124,0)+IF(M87="x",'3 - Projects'!$J125)+IF(M88="x",'3 - Projects'!$J126)+IF(M89="x",'3 - Projects'!$J127)+IF(M90="x",'3 - Projects'!$J128)</f>
        <v>0</v>
      </c>
      <c r="N280" s="85">
        <f>IF(N86="x",'3 - Projects'!$J124,0)+IF(N87="x",'3 - Projects'!$J125)+IF(N88="x",'3 - Projects'!$J126)+IF(N89="x",'3 - Projects'!$J127)+IF(N90="x",'3 - Projects'!$J128)</f>
        <v>0</v>
      </c>
      <c r="O280" s="85">
        <f>IF(O86="x",'3 - Projects'!$J124,0)+IF(O87="x",'3 - Projects'!$J125)+IF(O88="x",'3 - Projects'!$J126)+IF(O89="x",'3 - Projects'!$J127)+IF(O90="x",'3 - Projects'!$J128)</f>
        <v>0</v>
      </c>
      <c r="P280" s="85">
        <f>IF(P86="x",'3 - Projects'!$J124,0)+IF(P87="x",'3 - Projects'!$J125)+IF(P88="x",'3 - Projects'!$J126)+IF(P89="x",'3 - Projects'!$J127)+IF(P90="x",'3 - Projects'!$J128)</f>
        <v>0</v>
      </c>
      <c r="Q280" s="85">
        <f>IF(Q86="x",'3 - Projects'!$J124,0)+IF(Q87="x",'3 - Projects'!$J125)+IF(Q88="x",'3 - Projects'!$J126)+IF(Q89="x",'3 - Projects'!$J127)+IF(Q90="x",'3 - Projects'!$J128)</f>
        <v>0</v>
      </c>
      <c r="R280" s="85">
        <f>IF(R86="x",'3 - Projects'!$J124,0)+IF(R87="x",'3 - Projects'!$J125)+IF(R88="x",'3 - Projects'!$J126)+IF(R89="x",'3 - Projects'!$J127)+IF(R90="x",'3 - Projects'!$J128)</f>
        <v>0</v>
      </c>
      <c r="S280" s="85">
        <f>IF(S86="x",'3 - Projects'!$J124,0)+IF(S87="x",'3 - Projects'!$J125)+IF(S88="x",'3 - Projects'!$J126)+IF(S89="x",'3 - Projects'!$J127)+IF(S90="x",'3 - Projects'!$J128)</f>
        <v>0</v>
      </c>
      <c r="T280" s="85">
        <f>IF(T86="x",'3 - Projects'!$J124,0)+IF(T87="x",'3 - Projects'!$J125)+IF(T88="x",'3 - Projects'!$J126)+IF(T89="x",'3 - Projects'!$J127)+IF(T90="x",'3 - Projects'!$J128)</f>
        <v>0</v>
      </c>
      <c r="U280" s="85">
        <f>IF(U86="x",'3 - Projects'!$J124,0)+IF(U87="x",'3 - Projects'!$J125)+IF(U88="x",'3 - Projects'!$J126)+IF(U89="x",'3 - Projects'!$J127)+IF(U90="x",'3 - Projects'!$J128)</f>
        <v>0</v>
      </c>
      <c r="V280" s="85">
        <f>IF(V86="x",'3 - Projects'!$J124,0)+IF(V87="x",'3 - Projects'!$J125)+IF(V88="x",'3 - Projects'!$J126)+IF(V89="x",'3 - Projects'!$J127)+IF(V90="x",'3 - Projects'!$J128)</f>
        <v>0</v>
      </c>
      <c r="W280" s="85">
        <f>IF(W86="x",'3 - Projects'!$J124,0)+IF(W87="x",'3 - Projects'!$J125)+IF(W88="x",'3 - Projects'!$J126)+IF(W89="x",'3 - Projects'!$J127)+IF(W90="x",'3 - Projects'!$J128)</f>
        <v>0</v>
      </c>
      <c r="X280" s="85">
        <f>IF(X86="x",'3 - Projects'!$J124,0)+IF(X87="x",'3 - Projects'!$J125)+IF(X88="x",'3 - Projects'!$J126)+IF(X89="x",'3 - Projects'!$J127)+IF(X90="x",'3 - Projects'!$J128)</f>
        <v>0</v>
      </c>
      <c r="Y280" s="85">
        <f>IF(Y86="x",'3 - Projects'!$J124,0)+IF(Y87="x",'3 - Projects'!$J125)+IF(Y88="x",'3 - Projects'!$J126)+IF(Y89="x",'3 - Projects'!$J127)+IF(Y90="x",'3 - Projects'!$J128)</f>
        <v>0</v>
      </c>
      <c r="Z280" s="85">
        <f>IF(Z86="x",'3 - Projects'!$J124,0)+IF(Z87="x",'3 - Projects'!$J125)+IF(Z88="x",'3 - Projects'!$J126)+IF(Z89="x",'3 - Projects'!$J127)+IF(Z90="x",'3 - Projects'!$J128)</f>
        <v>0</v>
      </c>
      <c r="AA280" s="85">
        <f>IF(AA86="x",'3 - Projects'!$J124,0)+IF(AA87="x",'3 - Projects'!$J125)+IF(AA88="x",'3 - Projects'!$J126)+IF(AA89="x",'3 - Projects'!$J127)+IF(AA90="x",'3 - Projects'!$J128)</f>
        <v>0</v>
      </c>
      <c r="AB280" s="85">
        <f>IF(AB86="x",'3 - Projects'!$J124,0)+IF(AB87="x",'3 - Projects'!$J125)+IF(AB88="x",'3 - Projects'!$J126)+IF(AB89="x",'3 - Projects'!$J127)+IF(AB90="x",'3 - Projects'!$J128)</f>
        <v>0</v>
      </c>
      <c r="AC280" s="85">
        <f>IF(AC86="x",'3 - Projects'!$J124,0)+IF(AC87="x",'3 - Projects'!$J125)+IF(AC88="x",'3 - Projects'!$J126)+IF(AC89="x",'3 - Projects'!$J127)+IF(AC90="x",'3 - Projects'!$J128)</f>
        <v>0</v>
      </c>
      <c r="AD280" s="85">
        <f>IF(AD86="x",'3 - Projects'!$J124,0)+IF(AD87="x",'3 - Projects'!$J125)+IF(AD88="x",'3 - Projects'!$J126)+IF(AD89="x",'3 - Projects'!$J127)+IF(AD90="x",'3 - Projects'!$J128)</f>
        <v>0</v>
      </c>
      <c r="AE280" s="85">
        <f>IF(AE86="x",'3 - Projects'!$J124,0)+IF(AE87="x",'3 - Projects'!$J125)+IF(AE88="x",'3 - Projects'!$J126)+IF(AE89="x",'3 - Projects'!$J127)+IF(AE90="x",'3 - Projects'!$J128)</f>
        <v>0</v>
      </c>
      <c r="AF280" s="85">
        <f>IF(AF86="x",'3 - Projects'!$J124,0)+IF(AF87="x",'3 - Projects'!$J125)+IF(AF88="x",'3 - Projects'!$J126)+IF(AF89="x",'3 - Projects'!$J127)+IF(AF90="x",'3 - Projects'!$J128)</f>
        <v>0</v>
      </c>
      <c r="AG280" s="85">
        <f>IF(AG86="x",'3 - Projects'!$J124,0)+IF(AG87="x",'3 - Projects'!$J125)+IF(AG88="x",'3 - Projects'!$J126)+IF(AG89="x",'3 - Projects'!$J127)+IF(AG90="x",'3 - Projects'!$J128)</f>
        <v>0</v>
      </c>
      <c r="AH280" s="85">
        <f>IF(AH86="x",'3 - Projects'!$J124,0)+IF(AH87="x",'3 - Projects'!$J125)+IF(AH88="x",'3 - Projects'!$J126)+IF(AH89="x",'3 - Projects'!$J127)+IF(AH90="x",'3 - Projects'!$J128)</f>
        <v>0</v>
      </c>
      <c r="AI280" s="85">
        <f>IF(AI86="x",'3 - Projects'!$J124,0)+IF(AI87="x",'3 - Projects'!$J125)+IF(AI88="x",'3 - Projects'!$J126)+IF(AI89="x",'3 - Projects'!$J127)+IF(AI90="x",'3 - Projects'!$J128)</f>
        <v>0</v>
      </c>
      <c r="AJ280" s="85">
        <f>IF(AJ86="x",'3 - Projects'!$J124,0)+IF(AJ87="x",'3 - Projects'!$J125)+IF(AJ88="x",'3 - Projects'!$J126)+IF(AJ89="x",'3 - Projects'!$J127)+IF(AJ90="x",'3 - Projects'!$J128)</f>
        <v>0</v>
      </c>
      <c r="AK280" s="85">
        <f>IF(AK86="x",'3 - Projects'!$J124,0)+IF(AK87="x",'3 - Projects'!$J125)+IF(AK88="x",'3 - Projects'!$J126)+IF(AK89="x",'3 - Projects'!$J127)+IF(AK90="x",'3 - Projects'!$J128)</f>
        <v>0</v>
      </c>
      <c r="AL280" s="85">
        <f>IF(AL86="x",'3 - Projects'!$J124,0)+IF(AL87="x",'3 - Projects'!$J125)+IF(AL88="x",'3 - Projects'!$J126)+IF(AL89="x",'3 - Projects'!$J127)+IF(AL90="x",'3 - Projects'!$J128)</f>
        <v>0</v>
      </c>
      <c r="AM280" s="85">
        <f>IF(AM86="x",'3 - Projects'!$J124,0)+IF(AM87="x",'3 - Projects'!$J125)+IF(AM88="x",'3 - Projects'!$J126)+IF(AM89="x",'3 - Projects'!$J127)+IF(AM90="x",'3 - Projects'!$J128)</f>
        <v>0</v>
      </c>
      <c r="AN280" s="85">
        <f>IF(AN86="x",'3 - Projects'!$J124,0)+IF(AN87="x",'3 - Projects'!$J125)+IF(AN88="x",'3 - Projects'!$J126)+IF(AN89="x",'3 - Projects'!$J127)+IF(AN90="x",'3 - Projects'!$J128)</f>
        <v>0</v>
      </c>
      <c r="AO280" s="85">
        <f>IF(AO86="x",'3 - Projects'!$J124,0)+IF(AO87="x",'3 - Projects'!$J125)+IF(AO88="x",'3 - Projects'!$J126)+IF(AO89="x",'3 - Projects'!$J127)+IF(AO90="x",'3 - Projects'!$J128)</f>
        <v>0</v>
      </c>
      <c r="AP280" s="85">
        <f>IF(AP86="x",'3 - Projects'!$J124,0)+IF(AP87="x",'3 - Projects'!$J125)+IF(AP88="x",'3 - Projects'!$J126)+IF(AP89="x",'3 - Projects'!$J127)+IF(AP90="x",'3 - Projects'!$J128)</f>
        <v>0</v>
      </c>
      <c r="AQ280" s="85">
        <f>IF(AQ86="x",'3 - Projects'!$J124,0)+IF(AQ87="x",'3 - Projects'!$J125)+IF(AQ88="x",'3 - Projects'!$J126)+IF(AQ89="x",'3 - Projects'!$J127)+IF(AQ90="x",'3 - Projects'!$J128)</f>
        <v>0</v>
      </c>
      <c r="AR280" s="85">
        <f>IF(AR86="x",'3 - Projects'!$J124,0)+IF(AR87="x",'3 - Projects'!$J125)+IF(AR88="x",'3 - Projects'!$J126)+IF(AR89="x",'3 - Projects'!$J127)+IF(AR90="x",'3 - Projects'!$J128)</f>
        <v>0</v>
      </c>
      <c r="AS280" s="85">
        <f>IF(AS86="x",'3 - Projects'!$J124,0)+IF(AS87="x",'3 - Projects'!$J125)+IF(AS88="x",'3 - Projects'!$J126)+IF(AS89="x",'3 - Projects'!$J127)+IF(AS90="x",'3 - Projects'!$J128)</f>
        <v>0</v>
      </c>
      <c r="AT280" s="85">
        <f>IF(AT86="x",'3 - Projects'!$J124,0)+IF(AT87="x",'3 - Projects'!$J125)+IF(AT88="x",'3 - Projects'!$J126)+IF(AT89="x",'3 - Projects'!$J127)+IF(AT90="x",'3 - Projects'!$J128)</f>
        <v>0</v>
      </c>
      <c r="AU280" s="85">
        <f>IF(AU86="x",'3 - Projects'!$J124,0)+IF(AU87="x",'3 - Projects'!$J125)+IF(AU88="x",'3 - Projects'!$J126)+IF(AU89="x",'3 - Projects'!$J127)+IF(AU90="x",'3 - Projects'!$J128)</f>
        <v>0</v>
      </c>
      <c r="AV280" s="85">
        <f>IF(AV86="x",'3 - Projects'!$J124,0)+IF(AV87="x",'3 - Projects'!$J125)+IF(AV88="x",'3 - Projects'!$J126)+IF(AV89="x",'3 - Projects'!$J127)+IF(AV90="x",'3 - Projects'!$J128)</f>
        <v>0</v>
      </c>
      <c r="AW280" s="85">
        <f>IF(AW86="x",'3 - Projects'!$J124,0)+IF(AW87="x",'3 - Projects'!$J125)+IF(AW88="x",'3 - Projects'!$J126)+IF(AW89="x",'3 - Projects'!$J127)+IF(AW90="x",'3 - Projects'!$J128)</f>
        <v>0</v>
      </c>
      <c r="AX280" s="85">
        <f>IF(AX86="x",'3 - Projects'!$J124,0)+IF(AX87="x",'3 - Projects'!$J125)+IF(AX88="x",'3 - Projects'!$J126)+IF(AX89="x",'3 - Projects'!$J127)+IF(AX90="x",'3 - Projects'!$J128)</f>
        <v>0</v>
      </c>
      <c r="AY280" s="85">
        <f>IF(AY86="x",'3 - Projects'!$J124,0)+IF(AY87="x",'3 - Projects'!$J125)+IF(AY88="x",'3 - Projects'!$J126)+IF(AY89="x",'3 - Projects'!$J127)+IF(AY90="x",'3 - Projects'!$J128)</f>
        <v>0</v>
      </c>
      <c r="AZ280" s="85">
        <f>IF(AZ86="x",'3 - Projects'!$J124,0)+IF(AZ87="x",'3 - Projects'!$J125)+IF(AZ88="x",'3 - Projects'!$J126)+IF(AZ89="x",'3 - Projects'!$J127)+IF(AZ90="x",'3 - Projects'!$J128)</f>
        <v>0</v>
      </c>
      <c r="BA280" s="85">
        <f>IF(BA86="x",'3 - Projects'!$J124,0)+IF(BA87="x",'3 - Projects'!$J125)+IF(BA88="x",'3 - Projects'!$J126)+IF(BA89="x",'3 - Projects'!$J127)+IF(BA90="x",'3 - Projects'!$J128)</f>
        <v>0</v>
      </c>
      <c r="BB280" s="85">
        <f>IF(BB86="x",'3 - Projects'!$J124,0)+IF(BB87="x",'3 - Projects'!$J125)+IF(BB88="x",'3 - Projects'!$J126)+IF(BB89="x",'3 - Projects'!$J127)+IF(BB90="x",'3 - Projects'!$J128)</f>
        <v>0</v>
      </c>
      <c r="BC280" s="85">
        <f>IF(BC86="x",'3 - Projects'!$J124,0)+IF(BC87="x",'3 - Projects'!$J125)+IF(BC88="x",'3 - Projects'!$J126)+IF(BC89="x",'3 - Projects'!$J127)+IF(BC90="x",'3 - Projects'!$J128)</f>
        <v>0</v>
      </c>
      <c r="BD280" s="85">
        <f>IF(BD86="x",'3 - Projects'!$J124,0)+IF(BD87="x",'3 - Projects'!$J125)+IF(BD88="x",'3 - Projects'!$J126)+IF(BD89="x",'3 - Projects'!$J127)+IF(BD90="x",'3 - Projects'!$J128)</f>
        <v>0</v>
      </c>
      <c r="BE280" s="85">
        <f>IF(BE86="x",'3 - Projects'!$J124,0)+IF(BE87="x",'3 - Projects'!$J125)+IF(BE88="x",'3 - Projects'!$J126)+IF(BE89="x",'3 - Projects'!$J127)+IF(BE90="x",'3 - Projects'!$J128)</f>
        <v>0</v>
      </c>
      <c r="BF280" s="85">
        <f>IF(BF86="x",'3 - Projects'!$J124,0)+IF(BF87="x",'3 - Projects'!$J125)+IF(BF88="x",'3 - Projects'!$J126)+IF(BF89="x",'3 - Projects'!$J127)+IF(BF90="x",'3 - Projects'!$J128)</f>
        <v>0</v>
      </c>
      <c r="BG280" s="85">
        <f>IF(BG86="x",'3 - Projects'!$J124,0)+IF(BG87="x",'3 - Projects'!$J125)+IF(BG88="x",'3 - Projects'!$J126)+IF(BG89="x",'3 - Projects'!$J127)+IF(BG90="x",'3 - Projects'!$J128)</f>
        <v>0</v>
      </c>
      <c r="BH280" s="86">
        <f>IF(BH86="x",'3 - Projects'!$J124,0)+IF(BH87="x",'3 - Projects'!$J125)+IF(BH88="x",'3 - Projects'!$J126)+IF(BH89="x",'3 - Projects'!$J127)+IF(BH90="x",'3 - Projects'!$J128)</f>
        <v>0</v>
      </c>
    </row>
    <row r="281" spans="1:60">
      <c r="A281" s="84"/>
      <c r="B281" s="85" t="str">
        <f>IF(Resource5_Name&lt;&gt;"",Resource5_Name&amp;"(s)","")</f>
        <v/>
      </c>
      <c r="C281" s="85"/>
      <c r="D281" s="85"/>
      <c r="E281" s="85"/>
      <c r="F281" s="85"/>
      <c r="G281" s="85"/>
      <c r="H281" s="85"/>
      <c r="I281" s="84">
        <f>IF(I86="x",'3 - Projects'!$K124,0)+IF(I87="x",'3 - Projects'!$K125)+IF(I88="x",'3 - Projects'!$K126)+IF(I89="x",'3 - Projects'!$K127)+IF(I90="x",'3 - Projects'!$K128)</f>
        <v>0</v>
      </c>
      <c r="J281" s="85">
        <f>IF(J86="x",'3 - Projects'!$K124,0)+IF(J87="x",'3 - Projects'!$K125)+IF(J88="x",'3 - Projects'!$K126)+IF(J89="x",'3 - Projects'!$K127)+IF(J90="x",'3 - Projects'!$K128)</f>
        <v>0</v>
      </c>
      <c r="K281" s="85">
        <f>IF(K86="x",'3 - Projects'!$K124,0)+IF(K87="x",'3 - Projects'!$K125)+IF(K88="x",'3 - Projects'!$K126)+IF(K89="x",'3 - Projects'!$K127)+IF(K90="x",'3 - Projects'!$K128)</f>
        <v>0</v>
      </c>
      <c r="L281" s="85">
        <f>IF(L86="x",'3 - Projects'!$K124,0)+IF(L87="x",'3 - Projects'!$K125)+IF(L88="x",'3 - Projects'!$K126)+IF(L89="x",'3 - Projects'!$K127)+IF(L90="x",'3 - Projects'!$K128)</f>
        <v>0</v>
      </c>
      <c r="M281" s="85">
        <f>IF(M86="x",'3 - Projects'!$K124,0)+IF(M87="x",'3 - Projects'!$K125)+IF(M88="x",'3 - Projects'!$K126)+IF(M89="x",'3 - Projects'!$K127)+IF(M90="x",'3 - Projects'!$K128)</f>
        <v>0</v>
      </c>
      <c r="N281" s="85">
        <f>IF(N86="x",'3 - Projects'!$K124,0)+IF(N87="x",'3 - Projects'!$K125)+IF(N88="x",'3 - Projects'!$K126)+IF(N89="x",'3 - Projects'!$K127)+IF(N90="x",'3 - Projects'!$K128)</f>
        <v>0</v>
      </c>
      <c r="O281" s="85">
        <f>IF(O86="x",'3 - Projects'!$K124,0)+IF(O87="x",'3 - Projects'!$K125)+IF(O88="x",'3 - Projects'!$K126)+IF(O89="x",'3 - Projects'!$K127)+IF(O90="x",'3 - Projects'!$K128)</f>
        <v>0</v>
      </c>
      <c r="P281" s="85">
        <f>IF(P86="x",'3 - Projects'!$K124,0)+IF(P87="x",'3 - Projects'!$K125)+IF(P88="x",'3 - Projects'!$K126)+IF(P89="x",'3 - Projects'!$K127)+IF(P90="x",'3 - Projects'!$K128)</f>
        <v>0</v>
      </c>
      <c r="Q281" s="85">
        <f>IF(Q86="x",'3 - Projects'!$K124,0)+IF(Q87="x",'3 - Projects'!$K125)+IF(Q88="x",'3 - Projects'!$K126)+IF(Q89="x",'3 - Projects'!$K127)+IF(Q90="x",'3 - Projects'!$K128)</f>
        <v>0</v>
      </c>
      <c r="R281" s="85">
        <f>IF(R86="x",'3 - Projects'!$K124,0)+IF(R87="x",'3 - Projects'!$K125)+IF(R88="x",'3 - Projects'!$K126)+IF(R89="x",'3 - Projects'!$K127)+IF(R90="x",'3 - Projects'!$K128)</f>
        <v>0</v>
      </c>
      <c r="S281" s="85">
        <f>IF(S86="x",'3 - Projects'!$K124,0)+IF(S87="x",'3 - Projects'!$K125)+IF(S88="x",'3 - Projects'!$K126)+IF(S89="x",'3 - Projects'!$K127)+IF(S90="x",'3 - Projects'!$K128)</f>
        <v>0</v>
      </c>
      <c r="T281" s="85">
        <f>IF(T86="x",'3 - Projects'!$K124,0)+IF(T87="x",'3 - Projects'!$K125)+IF(T88="x",'3 - Projects'!$K126)+IF(T89="x",'3 - Projects'!$K127)+IF(T90="x",'3 - Projects'!$K128)</f>
        <v>0</v>
      </c>
      <c r="U281" s="85">
        <f>IF(U86="x",'3 - Projects'!$K124,0)+IF(U87="x",'3 - Projects'!$K125)+IF(U88="x",'3 - Projects'!$K126)+IF(U89="x",'3 - Projects'!$K127)+IF(U90="x",'3 - Projects'!$K128)</f>
        <v>0</v>
      </c>
      <c r="V281" s="85">
        <f>IF(V86="x",'3 - Projects'!$K124,0)+IF(V87="x",'3 - Projects'!$K125)+IF(V88="x",'3 - Projects'!$K126)+IF(V89="x",'3 - Projects'!$K127)+IF(V90="x",'3 - Projects'!$K128)</f>
        <v>0</v>
      </c>
      <c r="W281" s="85">
        <f>IF(W86="x",'3 - Projects'!$K124,0)+IF(W87="x",'3 - Projects'!$K125)+IF(W88="x",'3 - Projects'!$K126)+IF(W89="x",'3 - Projects'!$K127)+IF(W90="x",'3 - Projects'!$K128)</f>
        <v>0</v>
      </c>
      <c r="X281" s="85">
        <f>IF(X86="x",'3 - Projects'!$K124,0)+IF(X87="x",'3 - Projects'!$K125)+IF(X88="x",'3 - Projects'!$K126)+IF(X89="x",'3 - Projects'!$K127)+IF(X90="x",'3 - Projects'!$K128)</f>
        <v>0</v>
      </c>
      <c r="Y281" s="85">
        <f>IF(Y86="x",'3 - Projects'!$K124,0)+IF(Y87="x",'3 - Projects'!$K125)+IF(Y88="x",'3 - Projects'!$K126)+IF(Y89="x",'3 - Projects'!$K127)+IF(Y90="x",'3 - Projects'!$K128)</f>
        <v>0</v>
      </c>
      <c r="Z281" s="85">
        <f>IF(Z86="x",'3 - Projects'!$K124,0)+IF(Z87="x",'3 - Projects'!$K125)+IF(Z88="x",'3 - Projects'!$K126)+IF(Z89="x",'3 - Projects'!$K127)+IF(Z90="x",'3 - Projects'!$K128)</f>
        <v>0</v>
      </c>
      <c r="AA281" s="85">
        <f>IF(AA86="x",'3 - Projects'!$K124,0)+IF(AA87="x",'3 - Projects'!$K125)+IF(AA88="x",'3 - Projects'!$K126)+IF(AA89="x",'3 - Projects'!$K127)+IF(AA90="x",'3 - Projects'!$K128)</f>
        <v>0</v>
      </c>
      <c r="AB281" s="85">
        <f>IF(AB86="x",'3 - Projects'!$K124,0)+IF(AB87="x",'3 - Projects'!$K125)+IF(AB88="x",'3 - Projects'!$K126)+IF(AB89="x",'3 - Projects'!$K127)+IF(AB90="x",'3 - Projects'!$K128)</f>
        <v>0</v>
      </c>
      <c r="AC281" s="85">
        <f>IF(AC86="x",'3 - Projects'!$K124,0)+IF(AC87="x",'3 - Projects'!$K125)+IF(AC88="x",'3 - Projects'!$K126)+IF(AC89="x",'3 - Projects'!$K127)+IF(AC90="x",'3 - Projects'!$K128)</f>
        <v>0</v>
      </c>
      <c r="AD281" s="85">
        <f>IF(AD86="x",'3 - Projects'!$K124,0)+IF(AD87="x",'3 - Projects'!$K125)+IF(AD88="x",'3 - Projects'!$K126)+IF(AD89="x",'3 - Projects'!$K127)+IF(AD90="x",'3 - Projects'!$K128)</f>
        <v>0</v>
      </c>
      <c r="AE281" s="85">
        <f>IF(AE86="x",'3 - Projects'!$K124,0)+IF(AE87="x",'3 - Projects'!$K125)+IF(AE88="x",'3 - Projects'!$K126)+IF(AE89="x",'3 - Projects'!$K127)+IF(AE90="x",'3 - Projects'!$K128)</f>
        <v>0</v>
      </c>
      <c r="AF281" s="85">
        <f>IF(AF86="x",'3 - Projects'!$K124,0)+IF(AF87="x",'3 - Projects'!$K125)+IF(AF88="x",'3 - Projects'!$K126)+IF(AF89="x",'3 - Projects'!$K127)+IF(AF90="x",'3 - Projects'!$K128)</f>
        <v>0</v>
      </c>
      <c r="AG281" s="85">
        <f>IF(AG86="x",'3 - Projects'!$K124,0)+IF(AG87="x",'3 - Projects'!$K125)+IF(AG88="x",'3 - Projects'!$K126)+IF(AG89="x",'3 - Projects'!$K127)+IF(AG90="x",'3 - Projects'!$K128)</f>
        <v>0</v>
      </c>
      <c r="AH281" s="85">
        <f>IF(AH86="x",'3 - Projects'!$K124,0)+IF(AH87="x",'3 - Projects'!$K125)+IF(AH88="x",'3 - Projects'!$K126)+IF(AH89="x",'3 - Projects'!$K127)+IF(AH90="x",'3 - Projects'!$K128)</f>
        <v>0</v>
      </c>
      <c r="AI281" s="85">
        <f>IF(AI86="x",'3 - Projects'!$K124,0)+IF(AI87="x",'3 - Projects'!$K125)+IF(AI88="x",'3 - Projects'!$K126)+IF(AI89="x",'3 - Projects'!$K127)+IF(AI90="x",'3 - Projects'!$K128)</f>
        <v>0</v>
      </c>
      <c r="AJ281" s="85">
        <f>IF(AJ86="x",'3 - Projects'!$K124,0)+IF(AJ87="x",'3 - Projects'!$K125)+IF(AJ88="x",'3 - Projects'!$K126)+IF(AJ89="x",'3 - Projects'!$K127)+IF(AJ90="x",'3 - Projects'!$K128)</f>
        <v>0</v>
      </c>
      <c r="AK281" s="85">
        <f>IF(AK86="x",'3 - Projects'!$K124,0)+IF(AK87="x",'3 - Projects'!$K125)+IF(AK88="x",'3 - Projects'!$K126)+IF(AK89="x",'3 - Projects'!$K127)+IF(AK90="x",'3 - Projects'!$K128)</f>
        <v>0</v>
      </c>
      <c r="AL281" s="85">
        <f>IF(AL86="x",'3 - Projects'!$K124,0)+IF(AL87="x",'3 - Projects'!$K125)+IF(AL88="x",'3 - Projects'!$K126)+IF(AL89="x",'3 - Projects'!$K127)+IF(AL90="x",'3 - Projects'!$K128)</f>
        <v>0</v>
      </c>
      <c r="AM281" s="85">
        <f>IF(AM86="x",'3 - Projects'!$K124,0)+IF(AM87="x",'3 - Projects'!$K125)+IF(AM88="x",'3 - Projects'!$K126)+IF(AM89="x",'3 - Projects'!$K127)+IF(AM90="x",'3 - Projects'!$K128)</f>
        <v>0</v>
      </c>
      <c r="AN281" s="85">
        <f>IF(AN86="x",'3 - Projects'!$K124,0)+IF(AN87="x",'3 - Projects'!$K125)+IF(AN88="x",'3 - Projects'!$K126)+IF(AN89="x",'3 - Projects'!$K127)+IF(AN90="x",'3 - Projects'!$K128)</f>
        <v>0</v>
      </c>
      <c r="AO281" s="85">
        <f>IF(AO86="x",'3 - Projects'!$K124,0)+IF(AO87="x",'3 - Projects'!$K125)+IF(AO88="x",'3 - Projects'!$K126)+IF(AO89="x",'3 - Projects'!$K127)+IF(AO90="x",'3 - Projects'!$K128)</f>
        <v>0</v>
      </c>
      <c r="AP281" s="85">
        <f>IF(AP86="x",'3 - Projects'!$K124,0)+IF(AP87="x",'3 - Projects'!$K125)+IF(AP88="x",'3 - Projects'!$K126)+IF(AP89="x",'3 - Projects'!$K127)+IF(AP90="x",'3 - Projects'!$K128)</f>
        <v>0</v>
      </c>
      <c r="AQ281" s="85">
        <f>IF(AQ86="x",'3 - Projects'!$K124,0)+IF(AQ87="x",'3 - Projects'!$K125)+IF(AQ88="x",'3 - Projects'!$K126)+IF(AQ89="x",'3 - Projects'!$K127)+IF(AQ90="x",'3 - Projects'!$K128)</f>
        <v>0</v>
      </c>
      <c r="AR281" s="85">
        <f>IF(AR86="x",'3 - Projects'!$K124,0)+IF(AR87="x",'3 - Projects'!$K125)+IF(AR88="x",'3 - Projects'!$K126)+IF(AR89="x",'3 - Projects'!$K127)+IF(AR90="x",'3 - Projects'!$K128)</f>
        <v>0</v>
      </c>
      <c r="AS281" s="85">
        <f>IF(AS86="x",'3 - Projects'!$K124,0)+IF(AS87="x",'3 - Projects'!$K125)+IF(AS88="x",'3 - Projects'!$K126)+IF(AS89="x",'3 - Projects'!$K127)+IF(AS90="x",'3 - Projects'!$K128)</f>
        <v>0</v>
      </c>
      <c r="AT281" s="85">
        <f>IF(AT86="x",'3 - Projects'!$K124,0)+IF(AT87="x",'3 - Projects'!$K125)+IF(AT88="x",'3 - Projects'!$K126)+IF(AT89="x",'3 - Projects'!$K127)+IF(AT90="x",'3 - Projects'!$K128)</f>
        <v>0</v>
      </c>
      <c r="AU281" s="85">
        <f>IF(AU86="x",'3 - Projects'!$K124,0)+IF(AU87="x",'3 - Projects'!$K125)+IF(AU88="x",'3 - Projects'!$K126)+IF(AU89="x",'3 - Projects'!$K127)+IF(AU90="x",'3 - Projects'!$K128)</f>
        <v>0</v>
      </c>
      <c r="AV281" s="85">
        <f>IF(AV86="x",'3 - Projects'!$K124,0)+IF(AV87="x",'3 - Projects'!$K125)+IF(AV88="x",'3 - Projects'!$K126)+IF(AV89="x",'3 - Projects'!$K127)+IF(AV90="x",'3 - Projects'!$K128)</f>
        <v>0</v>
      </c>
      <c r="AW281" s="85">
        <f>IF(AW86="x",'3 - Projects'!$K124,0)+IF(AW87="x",'3 - Projects'!$K125)+IF(AW88="x",'3 - Projects'!$K126)+IF(AW89="x",'3 - Projects'!$K127)+IF(AW90="x",'3 - Projects'!$K128)</f>
        <v>0</v>
      </c>
      <c r="AX281" s="85">
        <f>IF(AX86="x",'3 - Projects'!$K124,0)+IF(AX87="x",'3 - Projects'!$K125)+IF(AX88="x",'3 - Projects'!$K126)+IF(AX89="x",'3 - Projects'!$K127)+IF(AX90="x",'3 - Projects'!$K128)</f>
        <v>0</v>
      </c>
      <c r="AY281" s="85">
        <f>IF(AY86="x",'3 - Projects'!$K124,0)+IF(AY87="x",'3 - Projects'!$K125)+IF(AY88="x",'3 - Projects'!$K126)+IF(AY89="x",'3 - Projects'!$K127)+IF(AY90="x",'3 - Projects'!$K128)</f>
        <v>0</v>
      </c>
      <c r="AZ281" s="85">
        <f>IF(AZ86="x",'3 - Projects'!$K124,0)+IF(AZ87="x",'3 - Projects'!$K125)+IF(AZ88="x",'3 - Projects'!$K126)+IF(AZ89="x",'3 - Projects'!$K127)+IF(AZ90="x",'3 - Projects'!$K128)</f>
        <v>0</v>
      </c>
      <c r="BA281" s="85">
        <f>IF(BA86="x",'3 - Projects'!$K124,0)+IF(BA87="x",'3 - Projects'!$K125)+IF(BA88="x",'3 - Projects'!$K126)+IF(BA89="x",'3 - Projects'!$K127)+IF(BA90="x",'3 - Projects'!$K128)</f>
        <v>0</v>
      </c>
      <c r="BB281" s="85">
        <f>IF(BB86="x",'3 - Projects'!$K124,0)+IF(BB87="x",'3 - Projects'!$K125)+IF(BB88="x",'3 - Projects'!$K126)+IF(BB89="x",'3 - Projects'!$K127)+IF(BB90="x",'3 - Projects'!$K128)</f>
        <v>0</v>
      </c>
      <c r="BC281" s="85">
        <f>IF(BC86="x",'3 - Projects'!$K124,0)+IF(BC87="x",'3 - Projects'!$K125)+IF(BC88="x",'3 - Projects'!$K126)+IF(BC89="x",'3 - Projects'!$K127)+IF(BC90="x",'3 - Projects'!$K128)</f>
        <v>0</v>
      </c>
      <c r="BD281" s="85">
        <f>IF(BD86="x",'3 - Projects'!$K124,0)+IF(BD87="x",'3 - Projects'!$K125)+IF(BD88="x",'3 - Projects'!$K126)+IF(BD89="x",'3 - Projects'!$K127)+IF(BD90="x",'3 - Projects'!$K128)</f>
        <v>0</v>
      </c>
      <c r="BE281" s="85">
        <f>IF(BE86="x",'3 - Projects'!$K124,0)+IF(BE87="x",'3 - Projects'!$K125)+IF(BE88="x",'3 - Projects'!$K126)+IF(BE89="x",'3 - Projects'!$K127)+IF(BE90="x",'3 - Projects'!$K128)</f>
        <v>0</v>
      </c>
      <c r="BF281" s="85">
        <f>IF(BF86="x",'3 - Projects'!$K124,0)+IF(BF87="x",'3 - Projects'!$K125)+IF(BF88="x",'3 - Projects'!$K126)+IF(BF89="x",'3 - Projects'!$K127)+IF(BF90="x",'3 - Projects'!$K128)</f>
        <v>0</v>
      </c>
      <c r="BG281" s="85">
        <f>IF(BG86="x",'3 - Projects'!$K124,0)+IF(BG87="x",'3 - Projects'!$K125)+IF(BG88="x",'3 - Projects'!$K126)+IF(BG89="x",'3 - Projects'!$K127)+IF(BG90="x",'3 - Projects'!$K128)</f>
        <v>0</v>
      </c>
      <c r="BH281" s="86">
        <f>IF(BH86="x",'3 - Projects'!$K124,0)+IF(BH87="x",'3 - Projects'!$K125)+IF(BH88="x",'3 - Projects'!$K126)+IF(BH89="x",'3 - Projects'!$K127)+IF(BH90="x",'3 - Projects'!$K128)</f>
        <v>0</v>
      </c>
    </row>
    <row r="282" spans="1:60">
      <c r="A282" s="84"/>
      <c r="B282" s="85" t="str">
        <f>IF(Resource6_Name&lt;&gt;"",Resource6_Name&amp;"(s)","")</f>
        <v/>
      </c>
      <c r="C282" s="85"/>
      <c r="D282" s="85"/>
      <c r="E282" s="85"/>
      <c r="F282" s="85"/>
      <c r="G282" s="85"/>
      <c r="H282" s="85"/>
      <c r="I282" s="84">
        <f>IF(I86="x",'3 - Projects'!$L124,0)+IF(I87="x",'3 - Projects'!$L125)+IF(I88="x",'3 - Projects'!$L126)+IF(I89="x",'3 - Projects'!$L127)+IF(I90="x",'3 - Projects'!$L128)</f>
        <v>0</v>
      </c>
      <c r="J282" s="85">
        <f>IF(J86="x",'3 - Projects'!$L124,0)+IF(J87="x",'3 - Projects'!$L125)+IF(J88="x",'3 - Projects'!$L126)+IF(J89="x",'3 - Projects'!$L127)+IF(J90="x",'3 - Projects'!$L128)</f>
        <v>0</v>
      </c>
      <c r="K282" s="85">
        <f>IF(K86="x",'3 - Projects'!$L124,0)+IF(K87="x",'3 - Projects'!$L125)+IF(K88="x",'3 - Projects'!$L126)+IF(K89="x",'3 - Projects'!$L127)+IF(K90="x",'3 - Projects'!$L128)</f>
        <v>0</v>
      </c>
      <c r="L282" s="85">
        <f>IF(L86="x",'3 - Projects'!$L124,0)+IF(L87="x",'3 - Projects'!$L125)+IF(L88="x",'3 - Projects'!$L126)+IF(L89="x",'3 - Projects'!$L127)+IF(L90="x",'3 - Projects'!$L128)</f>
        <v>0</v>
      </c>
      <c r="M282" s="85">
        <f>IF(M86="x",'3 - Projects'!$L124,0)+IF(M87="x",'3 - Projects'!$L125)+IF(M88="x",'3 - Projects'!$L126)+IF(M89="x",'3 - Projects'!$L127)+IF(M90="x",'3 - Projects'!$L128)</f>
        <v>0</v>
      </c>
      <c r="N282" s="85">
        <f>IF(N86="x",'3 - Projects'!$L124,0)+IF(N87="x",'3 - Projects'!$L125)+IF(N88="x",'3 - Projects'!$L126)+IF(N89="x",'3 - Projects'!$L127)+IF(N90="x",'3 - Projects'!$L128)</f>
        <v>0</v>
      </c>
      <c r="O282" s="85">
        <f>IF(O86="x",'3 - Projects'!$L124,0)+IF(O87="x",'3 - Projects'!$L125)+IF(O88="x",'3 - Projects'!$L126)+IF(O89="x",'3 - Projects'!$L127)+IF(O90="x",'3 - Projects'!$L128)</f>
        <v>0</v>
      </c>
      <c r="P282" s="85">
        <f>IF(P86="x",'3 - Projects'!$L124,0)+IF(P87="x",'3 - Projects'!$L125)+IF(P88="x",'3 - Projects'!$L126)+IF(P89="x",'3 - Projects'!$L127)+IF(P90="x",'3 - Projects'!$L128)</f>
        <v>0</v>
      </c>
      <c r="Q282" s="85">
        <f>IF(Q86="x",'3 - Projects'!$L124,0)+IF(Q87="x",'3 - Projects'!$L125)+IF(Q88="x",'3 - Projects'!$L126)+IF(Q89="x",'3 - Projects'!$L127)+IF(Q90="x",'3 - Projects'!$L128)</f>
        <v>0</v>
      </c>
      <c r="R282" s="85">
        <f>IF(R86="x",'3 - Projects'!$L124,0)+IF(R87="x",'3 - Projects'!$L125)+IF(R88="x",'3 - Projects'!$L126)+IF(R89="x",'3 - Projects'!$L127)+IF(R90="x",'3 - Projects'!$L128)</f>
        <v>0</v>
      </c>
      <c r="S282" s="85">
        <f>IF(S86="x",'3 - Projects'!$L124,0)+IF(S87="x",'3 - Projects'!$L125)+IF(S88="x",'3 - Projects'!$L126)+IF(S89="x",'3 - Projects'!$L127)+IF(S90="x",'3 - Projects'!$L128)</f>
        <v>0</v>
      </c>
      <c r="T282" s="85">
        <f>IF(T86="x",'3 - Projects'!$L124,0)+IF(T87="x",'3 - Projects'!$L125)+IF(T88="x",'3 - Projects'!$L126)+IF(T89="x",'3 - Projects'!$L127)+IF(T90="x",'3 - Projects'!$L128)</f>
        <v>0</v>
      </c>
      <c r="U282" s="85">
        <f>IF(U86="x",'3 - Projects'!$L124,0)+IF(U87="x",'3 - Projects'!$L125)+IF(U88="x",'3 - Projects'!$L126)+IF(U89="x",'3 - Projects'!$L127)+IF(U90="x",'3 - Projects'!$L128)</f>
        <v>0</v>
      </c>
      <c r="V282" s="85">
        <f>IF(V86="x",'3 - Projects'!$L124,0)+IF(V87="x",'3 - Projects'!$L125)+IF(V88="x",'3 - Projects'!$L126)+IF(V89="x",'3 - Projects'!$L127)+IF(V90="x",'3 - Projects'!$L128)</f>
        <v>0</v>
      </c>
      <c r="W282" s="85">
        <f>IF(W86="x",'3 - Projects'!$L124,0)+IF(W87="x",'3 - Projects'!$L125)+IF(W88="x",'3 - Projects'!$L126)+IF(W89="x",'3 - Projects'!$L127)+IF(W90="x",'3 - Projects'!$L128)</f>
        <v>0</v>
      </c>
      <c r="X282" s="85">
        <f>IF(X86="x",'3 - Projects'!$L124,0)+IF(X87="x",'3 - Projects'!$L125)+IF(X88="x",'3 - Projects'!$L126)+IF(X89="x",'3 - Projects'!$L127)+IF(X90="x",'3 - Projects'!$L128)</f>
        <v>0</v>
      </c>
      <c r="Y282" s="85">
        <f>IF(Y86="x",'3 - Projects'!$L124,0)+IF(Y87="x",'3 - Projects'!$L125)+IF(Y88="x",'3 - Projects'!$L126)+IF(Y89="x",'3 - Projects'!$L127)+IF(Y90="x",'3 - Projects'!$L128)</f>
        <v>0</v>
      </c>
      <c r="Z282" s="85">
        <f>IF(Z86="x",'3 - Projects'!$L124,0)+IF(Z87="x",'3 - Projects'!$L125)+IF(Z88="x",'3 - Projects'!$L126)+IF(Z89="x",'3 - Projects'!$L127)+IF(Z90="x",'3 - Projects'!$L128)</f>
        <v>0</v>
      </c>
      <c r="AA282" s="85">
        <f>IF(AA86="x",'3 - Projects'!$L124,0)+IF(AA87="x",'3 - Projects'!$L125)+IF(AA88="x",'3 - Projects'!$L126)+IF(AA89="x",'3 - Projects'!$L127)+IF(AA90="x",'3 - Projects'!$L128)</f>
        <v>0</v>
      </c>
      <c r="AB282" s="85">
        <f>IF(AB86="x",'3 - Projects'!$L124,0)+IF(AB87="x",'3 - Projects'!$L125)+IF(AB88="x",'3 - Projects'!$L126)+IF(AB89="x",'3 - Projects'!$L127)+IF(AB90="x",'3 - Projects'!$L128)</f>
        <v>0</v>
      </c>
      <c r="AC282" s="85">
        <f>IF(AC86="x",'3 - Projects'!$L124,0)+IF(AC87="x",'3 - Projects'!$L125)+IF(AC88="x",'3 - Projects'!$L126)+IF(AC89="x",'3 - Projects'!$L127)+IF(AC90="x",'3 - Projects'!$L128)</f>
        <v>0</v>
      </c>
      <c r="AD282" s="85">
        <f>IF(AD86="x",'3 - Projects'!$L124,0)+IF(AD87="x",'3 - Projects'!$L125)+IF(AD88="x",'3 - Projects'!$L126)+IF(AD89="x",'3 - Projects'!$L127)+IF(AD90="x",'3 - Projects'!$L128)</f>
        <v>0</v>
      </c>
      <c r="AE282" s="85">
        <f>IF(AE86="x",'3 - Projects'!$L124,0)+IF(AE87="x",'3 - Projects'!$L125)+IF(AE88="x",'3 - Projects'!$L126)+IF(AE89="x",'3 - Projects'!$L127)+IF(AE90="x",'3 - Projects'!$L128)</f>
        <v>0</v>
      </c>
      <c r="AF282" s="85">
        <f>IF(AF86="x",'3 - Projects'!$L124,0)+IF(AF87="x",'3 - Projects'!$L125)+IF(AF88="x",'3 - Projects'!$L126)+IF(AF89="x",'3 - Projects'!$L127)+IF(AF90="x",'3 - Projects'!$L128)</f>
        <v>0</v>
      </c>
      <c r="AG282" s="85">
        <f>IF(AG86="x",'3 - Projects'!$L124,0)+IF(AG87="x",'3 - Projects'!$L125)+IF(AG88="x",'3 - Projects'!$L126)+IF(AG89="x",'3 - Projects'!$L127)+IF(AG90="x",'3 - Projects'!$L128)</f>
        <v>0</v>
      </c>
      <c r="AH282" s="85">
        <f>IF(AH86="x",'3 - Projects'!$L124,0)+IF(AH87="x",'3 - Projects'!$L125)+IF(AH88="x",'3 - Projects'!$L126)+IF(AH89="x",'3 - Projects'!$L127)+IF(AH90="x",'3 - Projects'!$L128)</f>
        <v>0</v>
      </c>
      <c r="AI282" s="85">
        <f>IF(AI86="x",'3 - Projects'!$L124,0)+IF(AI87="x",'3 - Projects'!$L125)+IF(AI88="x",'3 - Projects'!$L126)+IF(AI89="x",'3 - Projects'!$L127)+IF(AI90="x",'3 - Projects'!$L128)</f>
        <v>0</v>
      </c>
      <c r="AJ282" s="85">
        <f>IF(AJ86="x",'3 - Projects'!$L124,0)+IF(AJ87="x",'3 - Projects'!$L125)+IF(AJ88="x",'3 - Projects'!$L126)+IF(AJ89="x",'3 - Projects'!$L127)+IF(AJ90="x",'3 - Projects'!$L128)</f>
        <v>0</v>
      </c>
      <c r="AK282" s="85">
        <f>IF(AK86="x",'3 - Projects'!$L124,0)+IF(AK87="x",'3 - Projects'!$L125)+IF(AK88="x",'3 - Projects'!$L126)+IF(AK89="x",'3 - Projects'!$L127)+IF(AK90="x",'3 - Projects'!$L128)</f>
        <v>0</v>
      </c>
      <c r="AL282" s="85">
        <f>IF(AL86="x",'3 - Projects'!$L124,0)+IF(AL87="x",'3 - Projects'!$L125)+IF(AL88="x",'3 - Projects'!$L126)+IF(AL89="x",'3 - Projects'!$L127)+IF(AL90="x",'3 - Projects'!$L128)</f>
        <v>0</v>
      </c>
      <c r="AM282" s="85">
        <f>IF(AM86="x",'3 - Projects'!$L124,0)+IF(AM87="x",'3 - Projects'!$L125)+IF(AM88="x",'3 - Projects'!$L126)+IF(AM89="x",'3 - Projects'!$L127)+IF(AM90="x",'3 - Projects'!$L128)</f>
        <v>0</v>
      </c>
      <c r="AN282" s="85">
        <f>IF(AN86="x",'3 - Projects'!$L124,0)+IF(AN87="x",'3 - Projects'!$L125)+IF(AN88="x",'3 - Projects'!$L126)+IF(AN89="x",'3 - Projects'!$L127)+IF(AN90="x",'3 - Projects'!$L128)</f>
        <v>0</v>
      </c>
      <c r="AO282" s="85">
        <f>IF(AO86="x",'3 - Projects'!$L124,0)+IF(AO87="x",'3 - Projects'!$L125)+IF(AO88="x",'3 - Projects'!$L126)+IF(AO89="x",'3 - Projects'!$L127)+IF(AO90="x",'3 - Projects'!$L128)</f>
        <v>0</v>
      </c>
      <c r="AP282" s="85">
        <f>IF(AP86="x",'3 - Projects'!$L124,0)+IF(AP87="x",'3 - Projects'!$L125)+IF(AP88="x",'3 - Projects'!$L126)+IF(AP89="x",'3 - Projects'!$L127)+IF(AP90="x",'3 - Projects'!$L128)</f>
        <v>0</v>
      </c>
      <c r="AQ282" s="85">
        <f>IF(AQ86="x",'3 - Projects'!$L124,0)+IF(AQ87="x",'3 - Projects'!$L125)+IF(AQ88="x",'3 - Projects'!$L126)+IF(AQ89="x",'3 - Projects'!$L127)+IF(AQ90="x",'3 - Projects'!$L128)</f>
        <v>0</v>
      </c>
      <c r="AR282" s="85">
        <f>IF(AR86="x",'3 - Projects'!$L124,0)+IF(AR87="x",'3 - Projects'!$L125)+IF(AR88="x",'3 - Projects'!$L126)+IF(AR89="x",'3 - Projects'!$L127)+IF(AR90="x",'3 - Projects'!$L128)</f>
        <v>0</v>
      </c>
      <c r="AS282" s="85">
        <f>IF(AS86="x",'3 - Projects'!$L124,0)+IF(AS87="x",'3 - Projects'!$L125)+IF(AS88="x",'3 - Projects'!$L126)+IF(AS89="x",'3 - Projects'!$L127)+IF(AS90="x",'3 - Projects'!$L128)</f>
        <v>0</v>
      </c>
      <c r="AT282" s="85">
        <f>IF(AT86="x",'3 - Projects'!$L124,0)+IF(AT87="x",'3 - Projects'!$L125)+IF(AT88="x",'3 - Projects'!$L126)+IF(AT89="x",'3 - Projects'!$L127)+IF(AT90="x",'3 - Projects'!$L128)</f>
        <v>0</v>
      </c>
      <c r="AU282" s="85">
        <f>IF(AU86="x",'3 - Projects'!$L124,0)+IF(AU87="x",'3 - Projects'!$L125)+IF(AU88="x",'3 - Projects'!$L126)+IF(AU89="x",'3 - Projects'!$L127)+IF(AU90="x",'3 - Projects'!$L128)</f>
        <v>0</v>
      </c>
      <c r="AV282" s="85">
        <f>IF(AV86="x",'3 - Projects'!$L124,0)+IF(AV87="x",'3 - Projects'!$L125)+IF(AV88="x",'3 - Projects'!$L126)+IF(AV89="x",'3 - Projects'!$L127)+IF(AV90="x",'3 - Projects'!$L128)</f>
        <v>0</v>
      </c>
      <c r="AW282" s="85">
        <f>IF(AW86="x",'3 - Projects'!$L124,0)+IF(AW87="x",'3 - Projects'!$L125)+IF(AW88="x",'3 - Projects'!$L126)+IF(AW89="x",'3 - Projects'!$L127)+IF(AW90="x",'3 - Projects'!$L128)</f>
        <v>0</v>
      </c>
      <c r="AX282" s="85">
        <f>IF(AX86="x",'3 - Projects'!$L124,0)+IF(AX87="x",'3 - Projects'!$L125)+IF(AX88="x",'3 - Projects'!$L126)+IF(AX89="x",'3 - Projects'!$L127)+IF(AX90="x",'3 - Projects'!$L128)</f>
        <v>0</v>
      </c>
      <c r="AY282" s="85">
        <f>IF(AY86="x",'3 - Projects'!$L124,0)+IF(AY87="x",'3 - Projects'!$L125)+IF(AY88="x",'3 - Projects'!$L126)+IF(AY89="x",'3 - Projects'!$L127)+IF(AY90="x",'3 - Projects'!$L128)</f>
        <v>0</v>
      </c>
      <c r="AZ282" s="85">
        <f>IF(AZ86="x",'3 - Projects'!$L124,0)+IF(AZ87="x",'3 - Projects'!$L125)+IF(AZ88="x",'3 - Projects'!$L126)+IF(AZ89="x",'3 - Projects'!$L127)+IF(AZ90="x",'3 - Projects'!$L128)</f>
        <v>0</v>
      </c>
      <c r="BA282" s="85">
        <f>IF(BA86="x",'3 - Projects'!$L124,0)+IF(BA87="x",'3 - Projects'!$L125)+IF(BA88="x",'3 - Projects'!$L126)+IF(BA89="x",'3 - Projects'!$L127)+IF(BA90="x",'3 - Projects'!$L128)</f>
        <v>0</v>
      </c>
      <c r="BB282" s="85">
        <f>IF(BB86="x",'3 - Projects'!$L124,0)+IF(BB87="x",'3 - Projects'!$L125)+IF(BB88="x",'3 - Projects'!$L126)+IF(BB89="x",'3 - Projects'!$L127)+IF(BB90="x",'3 - Projects'!$L128)</f>
        <v>0</v>
      </c>
      <c r="BC282" s="85">
        <f>IF(BC86="x",'3 - Projects'!$L124,0)+IF(BC87="x",'3 - Projects'!$L125)+IF(BC88="x",'3 - Projects'!$L126)+IF(BC89="x",'3 - Projects'!$L127)+IF(BC90="x",'3 - Projects'!$L128)</f>
        <v>0</v>
      </c>
      <c r="BD282" s="85">
        <f>IF(BD86="x",'3 - Projects'!$L124,0)+IF(BD87="x",'3 - Projects'!$L125)+IF(BD88="x",'3 - Projects'!$L126)+IF(BD89="x",'3 - Projects'!$L127)+IF(BD90="x",'3 - Projects'!$L128)</f>
        <v>0</v>
      </c>
      <c r="BE282" s="85">
        <f>IF(BE86="x",'3 - Projects'!$L124,0)+IF(BE87="x",'3 - Projects'!$L125)+IF(BE88="x",'3 - Projects'!$L126)+IF(BE89="x",'3 - Projects'!$L127)+IF(BE90="x",'3 - Projects'!$L128)</f>
        <v>0</v>
      </c>
      <c r="BF282" s="85">
        <f>IF(BF86="x",'3 - Projects'!$L124,0)+IF(BF87="x",'3 - Projects'!$L125)+IF(BF88="x",'3 - Projects'!$L126)+IF(BF89="x",'3 - Projects'!$L127)+IF(BF90="x",'3 - Projects'!$L128)</f>
        <v>0</v>
      </c>
      <c r="BG282" s="85">
        <f>IF(BG86="x",'3 - Projects'!$L124,0)+IF(BG87="x",'3 - Projects'!$L125)+IF(BG88="x",'3 - Projects'!$L126)+IF(BG89="x",'3 - Projects'!$L127)+IF(BG90="x",'3 - Projects'!$L128)</f>
        <v>0</v>
      </c>
      <c r="BH282" s="86">
        <f>IF(BH86="x",'3 - Projects'!$L124,0)+IF(BH87="x",'3 - Projects'!$L125)+IF(BH88="x",'3 - Projects'!$L126)+IF(BH89="x",'3 - Projects'!$L127)+IF(BH90="x",'3 - Projects'!$L128)</f>
        <v>0</v>
      </c>
    </row>
    <row r="283" spans="1:60">
      <c r="A283" s="84"/>
      <c r="B283" s="85" t="str">
        <f>IF(Resource7_Name&lt;&gt;"",Resource7_Name&amp;"(s)","")</f>
        <v/>
      </c>
      <c r="C283" s="85"/>
      <c r="D283" s="85"/>
      <c r="E283" s="85"/>
      <c r="F283" s="85"/>
      <c r="G283" s="85"/>
      <c r="H283" s="85"/>
      <c r="I283" s="84">
        <f>IF(I86="x",'3 - Projects'!$M124,0)+IF(I87="x",'3 - Projects'!$M125)+IF(I88="x",'3 - Projects'!$M126)+IF(I89="x",'3 - Projects'!$M127)+IF(I90="x",'3 - Projects'!$M128)</f>
        <v>0</v>
      </c>
      <c r="J283" s="85">
        <f>IF(J86="x",'3 - Projects'!$M124,0)+IF(J87="x",'3 - Projects'!$M125)+IF(J88="x",'3 - Projects'!$M126)+IF(J89="x",'3 - Projects'!$M127)+IF(J90="x",'3 - Projects'!$M128)</f>
        <v>0</v>
      </c>
      <c r="K283" s="85">
        <f>IF(K86="x",'3 - Projects'!$M124,0)+IF(K87="x",'3 - Projects'!$M125)+IF(K88="x",'3 - Projects'!$M126)+IF(K89="x",'3 - Projects'!$M127)+IF(K90="x",'3 - Projects'!$M128)</f>
        <v>0</v>
      </c>
      <c r="L283" s="85">
        <f>IF(L86="x",'3 - Projects'!$M124,0)+IF(L87="x",'3 - Projects'!$M125)+IF(L88="x",'3 - Projects'!$M126)+IF(L89="x",'3 - Projects'!$M127)+IF(L90="x",'3 - Projects'!$M128)</f>
        <v>0</v>
      </c>
      <c r="M283" s="85">
        <f>IF(M86="x",'3 - Projects'!$M124,0)+IF(M87="x",'3 - Projects'!$M125)+IF(M88="x",'3 - Projects'!$M126)+IF(M89="x",'3 - Projects'!$M127)+IF(M90="x",'3 - Projects'!$M128)</f>
        <v>0</v>
      </c>
      <c r="N283" s="85">
        <f>IF(N86="x",'3 - Projects'!$M124,0)+IF(N87="x",'3 - Projects'!$M125)+IF(N88="x",'3 - Projects'!$M126)+IF(N89="x",'3 - Projects'!$M127)+IF(N90="x",'3 - Projects'!$M128)</f>
        <v>0</v>
      </c>
      <c r="O283" s="85">
        <f>IF(O86="x",'3 - Projects'!$M124,0)+IF(O87="x",'3 - Projects'!$M125)+IF(O88="x",'3 - Projects'!$M126)+IF(O89="x",'3 - Projects'!$M127)+IF(O90="x",'3 - Projects'!$M128)</f>
        <v>0</v>
      </c>
      <c r="P283" s="85">
        <f>IF(P86="x",'3 - Projects'!$M124,0)+IF(P87="x",'3 - Projects'!$M125)+IF(P88="x",'3 - Projects'!$M126)+IF(P89="x",'3 - Projects'!$M127)+IF(P90="x",'3 - Projects'!$M128)</f>
        <v>0</v>
      </c>
      <c r="Q283" s="85">
        <f>IF(Q86="x",'3 - Projects'!$M124,0)+IF(Q87="x",'3 - Projects'!$M125)+IF(Q88="x",'3 - Projects'!$M126)+IF(Q89="x",'3 - Projects'!$M127)+IF(Q90="x",'3 - Projects'!$M128)</f>
        <v>0</v>
      </c>
      <c r="R283" s="85">
        <f>IF(R86="x",'3 - Projects'!$M124,0)+IF(R87="x",'3 - Projects'!$M125)+IF(R88="x",'3 - Projects'!$M126)+IF(R89="x",'3 - Projects'!$M127)+IF(R90="x",'3 - Projects'!$M128)</f>
        <v>0</v>
      </c>
      <c r="S283" s="85">
        <f>IF(S86="x",'3 - Projects'!$M124,0)+IF(S87="x",'3 - Projects'!$M125)+IF(S88="x",'3 - Projects'!$M126)+IF(S89="x",'3 - Projects'!$M127)+IF(S90="x",'3 - Projects'!$M128)</f>
        <v>0</v>
      </c>
      <c r="T283" s="85">
        <f>IF(T86="x",'3 - Projects'!$M124,0)+IF(T87="x",'3 - Projects'!$M125)+IF(T88="x",'3 - Projects'!$M126)+IF(T89="x",'3 - Projects'!$M127)+IF(T90="x",'3 - Projects'!$M128)</f>
        <v>0</v>
      </c>
      <c r="U283" s="85">
        <f>IF(U86="x",'3 - Projects'!$M124,0)+IF(U87="x",'3 - Projects'!$M125)+IF(U88="x",'3 - Projects'!$M126)+IF(U89="x",'3 - Projects'!$M127)+IF(U90="x",'3 - Projects'!$M128)</f>
        <v>0</v>
      </c>
      <c r="V283" s="85">
        <f>IF(V86="x",'3 - Projects'!$M124,0)+IF(V87="x",'3 - Projects'!$M125)+IF(V88="x",'3 - Projects'!$M126)+IF(V89="x",'3 - Projects'!$M127)+IF(V90="x",'3 - Projects'!$M128)</f>
        <v>0</v>
      </c>
      <c r="W283" s="85">
        <f>IF(W86="x",'3 - Projects'!$M124,0)+IF(W87="x",'3 - Projects'!$M125)+IF(W88="x",'3 - Projects'!$M126)+IF(W89="x",'3 - Projects'!$M127)+IF(W90="x",'3 - Projects'!$M128)</f>
        <v>0</v>
      </c>
      <c r="X283" s="85">
        <f>IF(X86="x",'3 - Projects'!$M124,0)+IF(X87="x",'3 - Projects'!$M125)+IF(X88="x",'3 - Projects'!$M126)+IF(X89="x",'3 - Projects'!$M127)+IF(X90="x",'3 - Projects'!$M128)</f>
        <v>0</v>
      </c>
      <c r="Y283" s="85">
        <f>IF(Y86="x",'3 - Projects'!$M124,0)+IF(Y87="x",'3 - Projects'!$M125)+IF(Y88="x",'3 - Projects'!$M126)+IF(Y89="x",'3 - Projects'!$M127)+IF(Y90="x",'3 - Projects'!$M128)</f>
        <v>0</v>
      </c>
      <c r="Z283" s="85">
        <f>IF(Z86="x",'3 - Projects'!$M124,0)+IF(Z87="x",'3 - Projects'!$M125)+IF(Z88="x",'3 - Projects'!$M126)+IF(Z89="x",'3 - Projects'!$M127)+IF(Z90="x",'3 - Projects'!$M128)</f>
        <v>0</v>
      </c>
      <c r="AA283" s="85">
        <f>IF(AA86="x",'3 - Projects'!$M124,0)+IF(AA87="x",'3 - Projects'!$M125)+IF(AA88="x",'3 - Projects'!$M126)+IF(AA89="x",'3 - Projects'!$M127)+IF(AA90="x",'3 - Projects'!$M128)</f>
        <v>0</v>
      </c>
      <c r="AB283" s="85">
        <f>IF(AB86="x",'3 - Projects'!$M124,0)+IF(AB87="x",'3 - Projects'!$M125)+IF(AB88="x",'3 - Projects'!$M126)+IF(AB89="x",'3 - Projects'!$M127)+IF(AB90="x",'3 - Projects'!$M128)</f>
        <v>0</v>
      </c>
      <c r="AC283" s="85">
        <f>IF(AC86="x",'3 - Projects'!$M124,0)+IF(AC87="x",'3 - Projects'!$M125)+IF(AC88="x",'3 - Projects'!$M126)+IF(AC89="x",'3 - Projects'!$M127)+IF(AC90="x",'3 - Projects'!$M128)</f>
        <v>0</v>
      </c>
      <c r="AD283" s="85">
        <f>IF(AD86="x",'3 - Projects'!$M124,0)+IF(AD87="x",'3 - Projects'!$M125)+IF(AD88="x",'3 - Projects'!$M126)+IF(AD89="x",'3 - Projects'!$M127)+IF(AD90="x",'3 - Projects'!$M128)</f>
        <v>0</v>
      </c>
      <c r="AE283" s="85">
        <f>IF(AE86="x",'3 - Projects'!$M124,0)+IF(AE87="x",'3 - Projects'!$M125)+IF(AE88="x",'3 - Projects'!$M126)+IF(AE89="x",'3 - Projects'!$M127)+IF(AE90="x",'3 - Projects'!$M128)</f>
        <v>0</v>
      </c>
      <c r="AF283" s="85">
        <f>IF(AF86="x",'3 - Projects'!$M124,0)+IF(AF87="x",'3 - Projects'!$M125)+IF(AF88="x",'3 - Projects'!$M126)+IF(AF89="x",'3 - Projects'!$M127)+IF(AF90="x",'3 - Projects'!$M128)</f>
        <v>0</v>
      </c>
      <c r="AG283" s="85">
        <f>IF(AG86="x",'3 - Projects'!$M124,0)+IF(AG87="x",'3 - Projects'!$M125)+IF(AG88="x",'3 - Projects'!$M126)+IF(AG89="x",'3 - Projects'!$M127)+IF(AG90="x",'3 - Projects'!$M128)</f>
        <v>0</v>
      </c>
      <c r="AH283" s="85">
        <f>IF(AH86="x",'3 - Projects'!$M124,0)+IF(AH87="x",'3 - Projects'!$M125)+IF(AH88="x",'3 - Projects'!$M126)+IF(AH89="x",'3 - Projects'!$M127)+IF(AH90="x",'3 - Projects'!$M128)</f>
        <v>0</v>
      </c>
      <c r="AI283" s="85">
        <f>IF(AI86="x",'3 - Projects'!$M124,0)+IF(AI87="x",'3 - Projects'!$M125)+IF(AI88="x",'3 - Projects'!$M126)+IF(AI89="x",'3 - Projects'!$M127)+IF(AI90="x",'3 - Projects'!$M128)</f>
        <v>0</v>
      </c>
      <c r="AJ283" s="85">
        <f>IF(AJ86="x",'3 - Projects'!$M124,0)+IF(AJ87="x",'3 - Projects'!$M125)+IF(AJ88="x",'3 - Projects'!$M126)+IF(AJ89="x",'3 - Projects'!$M127)+IF(AJ90="x",'3 - Projects'!$M128)</f>
        <v>0</v>
      </c>
      <c r="AK283" s="85">
        <f>IF(AK86="x",'3 - Projects'!$M124,0)+IF(AK87="x",'3 - Projects'!$M125)+IF(AK88="x",'3 - Projects'!$M126)+IF(AK89="x",'3 - Projects'!$M127)+IF(AK90="x",'3 - Projects'!$M128)</f>
        <v>0</v>
      </c>
      <c r="AL283" s="85">
        <f>IF(AL86="x",'3 - Projects'!$M124,0)+IF(AL87="x",'3 - Projects'!$M125)+IF(AL88="x",'3 - Projects'!$M126)+IF(AL89="x",'3 - Projects'!$M127)+IF(AL90="x",'3 - Projects'!$M128)</f>
        <v>0</v>
      </c>
      <c r="AM283" s="85">
        <f>IF(AM86="x",'3 - Projects'!$M124,0)+IF(AM87="x",'3 - Projects'!$M125)+IF(AM88="x",'3 - Projects'!$M126)+IF(AM89="x",'3 - Projects'!$M127)+IF(AM90="x",'3 - Projects'!$M128)</f>
        <v>0</v>
      </c>
      <c r="AN283" s="85">
        <f>IF(AN86="x",'3 - Projects'!$M124,0)+IF(AN87="x",'3 - Projects'!$M125)+IF(AN88="x",'3 - Projects'!$M126)+IF(AN89="x",'3 - Projects'!$M127)+IF(AN90="x",'3 - Projects'!$M128)</f>
        <v>0</v>
      </c>
      <c r="AO283" s="85">
        <f>IF(AO86="x",'3 - Projects'!$M124,0)+IF(AO87="x",'3 - Projects'!$M125)+IF(AO88="x",'3 - Projects'!$M126)+IF(AO89="x",'3 - Projects'!$M127)+IF(AO90="x",'3 - Projects'!$M128)</f>
        <v>0</v>
      </c>
      <c r="AP283" s="85">
        <f>IF(AP86="x",'3 - Projects'!$M124,0)+IF(AP87="x",'3 - Projects'!$M125)+IF(AP88="x",'3 - Projects'!$M126)+IF(AP89="x",'3 - Projects'!$M127)+IF(AP90="x",'3 - Projects'!$M128)</f>
        <v>0</v>
      </c>
      <c r="AQ283" s="85">
        <f>IF(AQ86="x",'3 - Projects'!$M124,0)+IF(AQ87="x",'3 - Projects'!$M125)+IF(AQ88="x",'3 - Projects'!$M126)+IF(AQ89="x",'3 - Projects'!$M127)+IF(AQ90="x",'3 - Projects'!$M128)</f>
        <v>0</v>
      </c>
      <c r="AR283" s="85">
        <f>IF(AR86="x",'3 - Projects'!$M124,0)+IF(AR87="x",'3 - Projects'!$M125)+IF(AR88="x",'3 - Projects'!$M126)+IF(AR89="x",'3 - Projects'!$M127)+IF(AR90="x",'3 - Projects'!$M128)</f>
        <v>0</v>
      </c>
      <c r="AS283" s="85">
        <f>IF(AS86="x",'3 - Projects'!$M124,0)+IF(AS87="x",'3 - Projects'!$M125)+IF(AS88="x",'3 - Projects'!$M126)+IF(AS89="x",'3 - Projects'!$M127)+IF(AS90="x",'3 - Projects'!$M128)</f>
        <v>0</v>
      </c>
      <c r="AT283" s="85">
        <f>IF(AT86="x",'3 - Projects'!$M124,0)+IF(AT87="x",'3 - Projects'!$M125)+IF(AT88="x",'3 - Projects'!$M126)+IF(AT89="x",'3 - Projects'!$M127)+IF(AT90="x",'3 - Projects'!$M128)</f>
        <v>0</v>
      </c>
      <c r="AU283" s="85">
        <f>IF(AU86="x",'3 - Projects'!$M124,0)+IF(AU87="x",'3 - Projects'!$M125)+IF(AU88="x",'3 - Projects'!$M126)+IF(AU89="x",'3 - Projects'!$M127)+IF(AU90="x",'3 - Projects'!$M128)</f>
        <v>0</v>
      </c>
      <c r="AV283" s="85">
        <f>IF(AV86="x",'3 - Projects'!$M124,0)+IF(AV87="x",'3 - Projects'!$M125)+IF(AV88="x",'3 - Projects'!$M126)+IF(AV89="x",'3 - Projects'!$M127)+IF(AV90="x",'3 - Projects'!$M128)</f>
        <v>0</v>
      </c>
      <c r="AW283" s="85">
        <f>IF(AW86="x",'3 - Projects'!$M124,0)+IF(AW87="x",'3 - Projects'!$M125)+IF(AW88="x",'3 - Projects'!$M126)+IF(AW89="x",'3 - Projects'!$M127)+IF(AW90="x",'3 - Projects'!$M128)</f>
        <v>0</v>
      </c>
      <c r="AX283" s="85">
        <f>IF(AX86="x",'3 - Projects'!$M124,0)+IF(AX87="x",'3 - Projects'!$M125)+IF(AX88="x",'3 - Projects'!$M126)+IF(AX89="x",'3 - Projects'!$M127)+IF(AX90="x",'3 - Projects'!$M128)</f>
        <v>0</v>
      </c>
      <c r="AY283" s="85">
        <f>IF(AY86="x",'3 - Projects'!$M124,0)+IF(AY87="x",'3 - Projects'!$M125)+IF(AY88="x",'3 - Projects'!$M126)+IF(AY89="x",'3 - Projects'!$M127)+IF(AY90="x",'3 - Projects'!$M128)</f>
        <v>0</v>
      </c>
      <c r="AZ283" s="85">
        <f>IF(AZ86="x",'3 - Projects'!$M124,0)+IF(AZ87="x",'3 - Projects'!$M125)+IF(AZ88="x",'3 - Projects'!$M126)+IF(AZ89="x",'3 - Projects'!$M127)+IF(AZ90="x",'3 - Projects'!$M128)</f>
        <v>0</v>
      </c>
      <c r="BA283" s="85">
        <f>IF(BA86="x",'3 - Projects'!$M124,0)+IF(BA87="x",'3 - Projects'!$M125)+IF(BA88="x",'3 - Projects'!$M126)+IF(BA89="x",'3 - Projects'!$M127)+IF(BA90="x",'3 - Projects'!$M128)</f>
        <v>0</v>
      </c>
      <c r="BB283" s="85">
        <f>IF(BB86="x",'3 - Projects'!$M124,0)+IF(BB87="x",'3 - Projects'!$M125)+IF(BB88="x",'3 - Projects'!$M126)+IF(BB89="x",'3 - Projects'!$M127)+IF(BB90="x",'3 - Projects'!$M128)</f>
        <v>0</v>
      </c>
      <c r="BC283" s="85">
        <f>IF(BC86="x",'3 - Projects'!$M124,0)+IF(BC87="x",'3 - Projects'!$M125)+IF(BC88="x",'3 - Projects'!$M126)+IF(BC89="x",'3 - Projects'!$M127)+IF(BC90="x",'3 - Projects'!$M128)</f>
        <v>0</v>
      </c>
      <c r="BD283" s="85">
        <f>IF(BD86="x",'3 - Projects'!$M124,0)+IF(BD87="x",'3 - Projects'!$M125)+IF(BD88="x",'3 - Projects'!$M126)+IF(BD89="x",'3 - Projects'!$M127)+IF(BD90="x",'3 - Projects'!$M128)</f>
        <v>0</v>
      </c>
      <c r="BE283" s="85">
        <f>IF(BE86="x",'3 - Projects'!$M124,0)+IF(BE87="x",'3 - Projects'!$M125)+IF(BE88="x",'3 - Projects'!$M126)+IF(BE89="x",'3 - Projects'!$M127)+IF(BE90="x",'3 - Projects'!$M128)</f>
        <v>0</v>
      </c>
      <c r="BF283" s="85">
        <f>IF(BF86="x",'3 - Projects'!$M124,0)+IF(BF87="x",'3 - Projects'!$M125)+IF(BF88="x",'3 - Projects'!$M126)+IF(BF89="x",'3 - Projects'!$M127)+IF(BF90="x",'3 - Projects'!$M128)</f>
        <v>0</v>
      </c>
      <c r="BG283" s="85">
        <f>IF(BG86="x",'3 - Projects'!$M124,0)+IF(BG87="x",'3 - Projects'!$M125)+IF(BG88="x",'3 - Projects'!$M126)+IF(BG89="x",'3 - Projects'!$M127)+IF(BG90="x",'3 - Projects'!$M128)</f>
        <v>0</v>
      </c>
      <c r="BH283" s="86">
        <f>IF(BH86="x",'3 - Projects'!$M124,0)+IF(BH87="x",'3 - Projects'!$M125)+IF(BH88="x",'3 - Projects'!$M126)+IF(BH89="x",'3 - Projects'!$M127)+IF(BH90="x",'3 - Projects'!$M128)</f>
        <v>0</v>
      </c>
    </row>
    <row r="284" spans="1:60">
      <c r="A284" s="84"/>
      <c r="B284" s="85" t="str">
        <f>IF(Resource8_Name&lt;&gt;"",Resource8_Name&amp;"(s)","")</f>
        <v/>
      </c>
      <c r="C284" s="85"/>
      <c r="D284" s="85"/>
      <c r="E284" s="85"/>
      <c r="F284" s="85"/>
      <c r="G284" s="85"/>
      <c r="H284" s="85"/>
      <c r="I284" s="84">
        <f>IF(I86="x",'3 - Projects'!$N124,0)+IF(I87="x",'3 - Projects'!$N125)+IF(I88="x",'3 - Projects'!$N126)+IF(I89="x",'3 - Projects'!$N127)+IF(I90="x",'3 - Projects'!$N128)</f>
        <v>0</v>
      </c>
      <c r="J284" s="85">
        <f>IF(J86="x",'3 - Projects'!$N124,0)+IF(J87="x",'3 - Projects'!$N125)+IF(J88="x",'3 - Projects'!$N126)+IF(J89="x",'3 - Projects'!$N127)+IF(J90="x",'3 - Projects'!$N128)</f>
        <v>0</v>
      </c>
      <c r="K284" s="85">
        <f>IF(K86="x",'3 - Projects'!$N124,0)+IF(K87="x",'3 - Projects'!$N125)+IF(K88="x",'3 - Projects'!$N126)+IF(K89="x",'3 - Projects'!$N127)+IF(K90="x",'3 - Projects'!$N128)</f>
        <v>0</v>
      </c>
      <c r="L284" s="85">
        <f>IF(L86="x",'3 - Projects'!$N124,0)+IF(L87="x",'3 - Projects'!$N125)+IF(L88="x",'3 - Projects'!$N126)+IF(L89="x",'3 - Projects'!$N127)+IF(L90="x",'3 - Projects'!$N128)</f>
        <v>0</v>
      </c>
      <c r="M284" s="85">
        <f>IF(M86="x",'3 - Projects'!$N124,0)+IF(M87="x",'3 - Projects'!$N125)+IF(M88="x",'3 - Projects'!$N126)+IF(M89="x",'3 - Projects'!$N127)+IF(M90="x",'3 - Projects'!$N128)</f>
        <v>0</v>
      </c>
      <c r="N284" s="85">
        <f>IF(N86="x",'3 - Projects'!$N124,0)+IF(N87="x",'3 - Projects'!$N125)+IF(N88="x",'3 - Projects'!$N126)+IF(N89="x",'3 - Projects'!$N127)+IF(N90="x",'3 - Projects'!$N128)</f>
        <v>0</v>
      </c>
      <c r="O284" s="85">
        <f>IF(O86="x",'3 - Projects'!$N124,0)+IF(O87="x",'3 - Projects'!$N125)+IF(O88="x",'3 - Projects'!$N126)+IF(O89="x",'3 - Projects'!$N127)+IF(O90="x",'3 - Projects'!$N128)</f>
        <v>0</v>
      </c>
      <c r="P284" s="85">
        <f>IF(P86="x",'3 - Projects'!$N124,0)+IF(P87="x",'3 - Projects'!$N125)+IF(P88="x",'3 - Projects'!$N126)+IF(P89="x",'3 - Projects'!$N127)+IF(P90="x",'3 - Projects'!$N128)</f>
        <v>0</v>
      </c>
      <c r="Q284" s="85">
        <f>IF(Q86="x",'3 - Projects'!$N124,0)+IF(Q87="x",'3 - Projects'!$N125)+IF(Q88="x",'3 - Projects'!$N126)+IF(Q89="x",'3 - Projects'!$N127)+IF(Q90="x",'3 - Projects'!$N128)</f>
        <v>0</v>
      </c>
      <c r="R284" s="85">
        <f>IF(R86="x",'3 - Projects'!$N124,0)+IF(R87="x",'3 - Projects'!$N125)+IF(R88="x",'3 - Projects'!$N126)+IF(R89="x",'3 - Projects'!$N127)+IF(R90="x",'3 - Projects'!$N128)</f>
        <v>0</v>
      </c>
      <c r="S284" s="85">
        <f>IF(S86="x",'3 - Projects'!$N124,0)+IF(S87="x",'3 - Projects'!$N125)+IF(S88="x",'3 - Projects'!$N126)+IF(S89="x",'3 - Projects'!$N127)+IF(S90="x",'3 - Projects'!$N128)</f>
        <v>0</v>
      </c>
      <c r="T284" s="85">
        <f>IF(T86="x",'3 - Projects'!$N124,0)+IF(T87="x",'3 - Projects'!$N125)+IF(T88="x",'3 - Projects'!$N126)+IF(T89="x",'3 - Projects'!$N127)+IF(T90="x",'3 - Projects'!$N128)</f>
        <v>0</v>
      </c>
      <c r="U284" s="85">
        <f>IF(U86="x",'3 - Projects'!$N124,0)+IF(U87="x",'3 - Projects'!$N125)+IF(U88="x",'3 - Projects'!$N126)+IF(U89="x",'3 - Projects'!$N127)+IF(U90="x",'3 - Projects'!$N128)</f>
        <v>0</v>
      </c>
      <c r="V284" s="85">
        <f>IF(V86="x",'3 - Projects'!$N124,0)+IF(V87="x",'3 - Projects'!$N125)+IF(V88="x",'3 - Projects'!$N126)+IF(V89="x",'3 - Projects'!$N127)+IF(V90="x",'3 - Projects'!$N128)</f>
        <v>0</v>
      </c>
      <c r="W284" s="85">
        <f>IF(W86="x",'3 - Projects'!$N124,0)+IF(W87="x",'3 - Projects'!$N125)+IF(W88="x",'3 - Projects'!$N126)+IF(W89="x",'3 - Projects'!$N127)+IF(W90="x",'3 - Projects'!$N128)</f>
        <v>0</v>
      </c>
      <c r="X284" s="85">
        <f>IF(X86="x",'3 - Projects'!$N124,0)+IF(X87="x",'3 - Projects'!$N125)+IF(X88="x",'3 - Projects'!$N126)+IF(X89="x",'3 - Projects'!$N127)+IF(X90="x",'3 - Projects'!$N128)</f>
        <v>0</v>
      </c>
      <c r="Y284" s="85">
        <f>IF(Y86="x",'3 - Projects'!$N124,0)+IF(Y87="x",'3 - Projects'!$N125)+IF(Y88="x",'3 - Projects'!$N126)+IF(Y89="x",'3 - Projects'!$N127)+IF(Y90="x",'3 - Projects'!$N128)</f>
        <v>0</v>
      </c>
      <c r="Z284" s="85">
        <f>IF(Z86="x",'3 - Projects'!$N124,0)+IF(Z87="x",'3 - Projects'!$N125)+IF(Z88="x",'3 - Projects'!$N126)+IF(Z89="x",'3 - Projects'!$N127)+IF(Z90="x",'3 - Projects'!$N128)</f>
        <v>0</v>
      </c>
      <c r="AA284" s="85">
        <f>IF(AA86="x",'3 - Projects'!$N124,0)+IF(AA87="x",'3 - Projects'!$N125)+IF(AA88="x",'3 - Projects'!$N126)+IF(AA89="x",'3 - Projects'!$N127)+IF(AA90="x",'3 - Projects'!$N128)</f>
        <v>0</v>
      </c>
      <c r="AB284" s="85">
        <f>IF(AB86="x",'3 - Projects'!$N124,0)+IF(AB87="x",'3 - Projects'!$N125)+IF(AB88="x",'3 - Projects'!$N126)+IF(AB89="x",'3 - Projects'!$N127)+IF(AB90="x",'3 - Projects'!$N128)</f>
        <v>0</v>
      </c>
      <c r="AC284" s="85">
        <f>IF(AC86="x",'3 - Projects'!$N124,0)+IF(AC87="x",'3 - Projects'!$N125)+IF(AC88="x",'3 - Projects'!$N126)+IF(AC89="x",'3 - Projects'!$N127)+IF(AC90="x",'3 - Projects'!$N128)</f>
        <v>0</v>
      </c>
      <c r="AD284" s="85">
        <f>IF(AD86="x",'3 - Projects'!$N124,0)+IF(AD87="x",'3 - Projects'!$N125)+IF(AD88="x",'3 - Projects'!$N126)+IF(AD89="x",'3 - Projects'!$N127)+IF(AD90="x",'3 - Projects'!$N128)</f>
        <v>0</v>
      </c>
      <c r="AE284" s="85">
        <f>IF(AE86="x",'3 - Projects'!$N124,0)+IF(AE87="x",'3 - Projects'!$N125)+IF(AE88="x",'3 - Projects'!$N126)+IF(AE89="x",'3 - Projects'!$N127)+IF(AE90="x",'3 - Projects'!$N128)</f>
        <v>0</v>
      </c>
      <c r="AF284" s="85">
        <f>IF(AF86="x",'3 - Projects'!$N124,0)+IF(AF87="x",'3 - Projects'!$N125)+IF(AF88="x",'3 - Projects'!$N126)+IF(AF89="x",'3 - Projects'!$N127)+IF(AF90="x",'3 - Projects'!$N128)</f>
        <v>0</v>
      </c>
      <c r="AG284" s="85">
        <f>IF(AG86="x",'3 - Projects'!$N124,0)+IF(AG87="x",'3 - Projects'!$N125)+IF(AG88="x",'3 - Projects'!$N126)+IF(AG89="x",'3 - Projects'!$N127)+IF(AG90="x",'3 - Projects'!$N128)</f>
        <v>0</v>
      </c>
      <c r="AH284" s="85">
        <f>IF(AH86="x",'3 - Projects'!$N124,0)+IF(AH87="x",'3 - Projects'!$N125)+IF(AH88="x",'3 - Projects'!$N126)+IF(AH89="x",'3 - Projects'!$N127)+IF(AH90="x",'3 - Projects'!$N128)</f>
        <v>0</v>
      </c>
      <c r="AI284" s="85">
        <f>IF(AI86="x",'3 - Projects'!$N124,0)+IF(AI87="x",'3 - Projects'!$N125)+IF(AI88="x",'3 - Projects'!$N126)+IF(AI89="x",'3 - Projects'!$N127)+IF(AI90="x",'3 - Projects'!$N128)</f>
        <v>0</v>
      </c>
      <c r="AJ284" s="85">
        <f>IF(AJ86="x",'3 - Projects'!$N124,0)+IF(AJ87="x",'3 - Projects'!$N125)+IF(AJ88="x",'3 - Projects'!$N126)+IF(AJ89="x",'3 - Projects'!$N127)+IF(AJ90="x",'3 - Projects'!$N128)</f>
        <v>0</v>
      </c>
      <c r="AK284" s="85">
        <f>IF(AK86="x",'3 - Projects'!$N124,0)+IF(AK87="x",'3 - Projects'!$N125)+IF(AK88="x",'3 - Projects'!$N126)+IF(AK89="x",'3 - Projects'!$N127)+IF(AK90="x",'3 - Projects'!$N128)</f>
        <v>0</v>
      </c>
      <c r="AL284" s="85">
        <f>IF(AL86="x",'3 - Projects'!$N124,0)+IF(AL87="x",'3 - Projects'!$N125)+IF(AL88="x",'3 - Projects'!$N126)+IF(AL89="x",'3 - Projects'!$N127)+IF(AL90="x",'3 - Projects'!$N128)</f>
        <v>0</v>
      </c>
      <c r="AM284" s="85">
        <f>IF(AM86="x",'3 - Projects'!$N124,0)+IF(AM87="x",'3 - Projects'!$N125)+IF(AM88="x",'3 - Projects'!$N126)+IF(AM89="x",'3 - Projects'!$N127)+IF(AM90="x",'3 - Projects'!$N128)</f>
        <v>0</v>
      </c>
      <c r="AN284" s="85">
        <f>IF(AN86="x",'3 - Projects'!$N124,0)+IF(AN87="x",'3 - Projects'!$N125)+IF(AN88="x",'3 - Projects'!$N126)+IF(AN89="x",'3 - Projects'!$N127)+IF(AN90="x",'3 - Projects'!$N128)</f>
        <v>0</v>
      </c>
      <c r="AO284" s="85">
        <f>IF(AO86="x",'3 - Projects'!$N124,0)+IF(AO87="x",'3 - Projects'!$N125)+IF(AO88="x",'3 - Projects'!$N126)+IF(AO89="x",'3 - Projects'!$N127)+IF(AO90="x",'3 - Projects'!$N128)</f>
        <v>0</v>
      </c>
      <c r="AP284" s="85">
        <f>IF(AP86="x",'3 - Projects'!$N124,0)+IF(AP87="x",'3 - Projects'!$N125)+IF(AP88="x",'3 - Projects'!$N126)+IF(AP89="x",'3 - Projects'!$N127)+IF(AP90="x",'3 - Projects'!$N128)</f>
        <v>0</v>
      </c>
      <c r="AQ284" s="85">
        <f>IF(AQ86="x",'3 - Projects'!$N124,0)+IF(AQ87="x",'3 - Projects'!$N125)+IF(AQ88="x",'3 - Projects'!$N126)+IF(AQ89="x",'3 - Projects'!$N127)+IF(AQ90="x",'3 - Projects'!$N128)</f>
        <v>0</v>
      </c>
      <c r="AR284" s="85">
        <f>IF(AR86="x",'3 - Projects'!$N124,0)+IF(AR87="x",'3 - Projects'!$N125)+IF(AR88="x",'3 - Projects'!$N126)+IF(AR89="x",'3 - Projects'!$N127)+IF(AR90="x",'3 - Projects'!$N128)</f>
        <v>0</v>
      </c>
      <c r="AS284" s="85">
        <f>IF(AS86="x",'3 - Projects'!$N124,0)+IF(AS87="x",'3 - Projects'!$N125)+IF(AS88="x",'3 - Projects'!$N126)+IF(AS89="x",'3 - Projects'!$N127)+IF(AS90="x",'3 - Projects'!$N128)</f>
        <v>0</v>
      </c>
      <c r="AT284" s="85">
        <f>IF(AT86="x",'3 - Projects'!$N124,0)+IF(AT87="x",'3 - Projects'!$N125)+IF(AT88="x",'3 - Projects'!$N126)+IF(AT89="x",'3 - Projects'!$N127)+IF(AT90="x",'3 - Projects'!$N128)</f>
        <v>0</v>
      </c>
      <c r="AU284" s="85">
        <f>IF(AU86="x",'3 - Projects'!$N124,0)+IF(AU87="x",'3 - Projects'!$N125)+IF(AU88="x",'3 - Projects'!$N126)+IF(AU89="x",'3 - Projects'!$N127)+IF(AU90="x",'3 - Projects'!$N128)</f>
        <v>0</v>
      </c>
      <c r="AV284" s="85">
        <f>IF(AV86="x",'3 - Projects'!$N124,0)+IF(AV87="x",'3 - Projects'!$N125)+IF(AV88="x",'3 - Projects'!$N126)+IF(AV89="x",'3 - Projects'!$N127)+IF(AV90="x",'3 - Projects'!$N128)</f>
        <v>0</v>
      </c>
      <c r="AW284" s="85">
        <f>IF(AW86="x",'3 - Projects'!$N124,0)+IF(AW87="x",'3 - Projects'!$N125)+IF(AW88="x",'3 - Projects'!$N126)+IF(AW89="x",'3 - Projects'!$N127)+IF(AW90="x",'3 - Projects'!$N128)</f>
        <v>0</v>
      </c>
      <c r="AX284" s="85">
        <f>IF(AX86="x",'3 - Projects'!$N124,0)+IF(AX87="x",'3 - Projects'!$N125)+IF(AX88="x",'3 - Projects'!$N126)+IF(AX89="x",'3 - Projects'!$N127)+IF(AX90="x",'3 - Projects'!$N128)</f>
        <v>0</v>
      </c>
      <c r="AY284" s="85">
        <f>IF(AY86="x",'3 - Projects'!$N124,0)+IF(AY87="x",'3 - Projects'!$N125)+IF(AY88="x",'3 - Projects'!$N126)+IF(AY89="x",'3 - Projects'!$N127)+IF(AY90="x",'3 - Projects'!$N128)</f>
        <v>0</v>
      </c>
      <c r="AZ284" s="85">
        <f>IF(AZ86="x",'3 - Projects'!$N124,0)+IF(AZ87="x",'3 - Projects'!$N125)+IF(AZ88="x",'3 - Projects'!$N126)+IF(AZ89="x",'3 - Projects'!$N127)+IF(AZ90="x",'3 - Projects'!$N128)</f>
        <v>0</v>
      </c>
      <c r="BA284" s="85">
        <f>IF(BA86="x",'3 - Projects'!$N124,0)+IF(BA87="x",'3 - Projects'!$N125)+IF(BA88="x",'3 - Projects'!$N126)+IF(BA89="x",'3 - Projects'!$N127)+IF(BA90="x",'3 - Projects'!$N128)</f>
        <v>0</v>
      </c>
      <c r="BB284" s="85">
        <f>IF(BB86="x",'3 - Projects'!$N124,0)+IF(BB87="x",'3 - Projects'!$N125)+IF(BB88="x",'3 - Projects'!$N126)+IF(BB89="x",'3 - Projects'!$N127)+IF(BB90="x",'3 - Projects'!$N128)</f>
        <v>0</v>
      </c>
      <c r="BC284" s="85">
        <f>IF(BC86="x",'3 - Projects'!$N124,0)+IF(BC87="x",'3 - Projects'!$N125)+IF(BC88="x",'3 - Projects'!$N126)+IF(BC89="x",'3 - Projects'!$N127)+IF(BC90="x",'3 - Projects'!$N128)</f>
        <v>0</v>
      </c>
      <c r="BD284" s="85">
        <f>IF(BD86="x",'3 - Projects'!$N124,0)+IF(BD87="x",'3 - Projects'!$N125)+IF(BD88="x",'3 - Projects'!$N126)+IF(BD89="x",'3 - Projects'!$N127)+IF(BD90="x",'3 - Projects'!$N128)</f>
        <v>0</v>
      </c>
      <c r="BE284" s="85">
        <f>IF(BE86="x",'3 - Projects'!$N124,0)+IF(BE87="x",'3 - Projects'!$N125)+IF(BE88="x",'3 - Projects'!$N126)+IF(BE89="x",'3 - Projects'!$N127)+IF(BE90="x",'3 - Projects'!$N128)</f>
        <v>0</v>
      </c>
      <c r="BF284" s="85">
        <f>IF(BF86="x",'3 - Projects'!$N124,0)+IF(BF87="x",'3 - Projects'!$N125)+IF(BF88="x",'3 - Projects'!$N126)+IF(BF89="x",'3 - Projects'!$N127)+IF(BF90="x",'3 - Projects'!$N128)</f>
        <v>0</v>
      </c>
      <c r="BG284" s="85">
        <f>IF(BG86="x",'3 - Projects'!$N124,0)+IF(BG87="x",'3 - Projects'!$N125)+IF(BG88="x",'3 - Projects'!$N126)+IF(BG89="x",'3 - Projects'!$N127)+IF(BG90="x",'3 - Projects'!$N128)</f>
        <v>0</v>
      </c>
      <c r="BH284" s="86">
        <f>IF(BH86="x",'3 - Projects'!$N124,0)+IF(BH87="x",'3 - Projects'!$N125)+IF(BH88="x",'3 - Projects'!$N126)+IF(BH89="x",'3 - Projects'!$N127)+IF(BH90="x",'3 - Projects'!$N128)</f>
        <v>0</v>
      </c>
    </row>
    <row r="285" spans="1:60">
      <c r="A285" s="84"/>
      <c r="B285" s="85" t="str">
        <f>IF(Resource9_Name&lt;&gt;"",Resource9_Name&amp;"(s)","")</f>
        <v/>
      </c>
      <c r="C285" s="85"/>
      <c r="D285" s="85"/>
      <c r="E285" s="85"/>
      <c r="F285" s="85"/>
      <c r="G285" s="85"/>
      <c r="H285" s="85"/>
      <c r="I285" s="84">
        <f>IF(I86="x",'3 - Projects'!$O124,0)+IF(I87="x",'3 - Projects'!$O125)+IF(I88="x",'3 - Projects'!$O126)+IF(I89="x",'3 - Projects'!$O127)+IF(I90="x",'3 - Projects'!$O128)</f>
        <v>0</v>
      </c>
      <c r="J285" s="85">
        <f>IF(J86="x",'3 - Projects'!$O124,0)+IF(J87="x",'3 - Projects'!$O125)+IF(J88="x",'3 - Projects'!$O126)+IF(J89="x",'3 - Projects'!$O127)+IF(J90="x",'3 - Projects'!$O128)</f>
        <v>0</v>
      </c>
      <c r="K285" s="85">
        <f>IF(K86="x",'3 - Projects'!$O124,0)+IF(K87="x",'3 - Projects'!$O125)+IF(K88="x",'3 - Projects'!$O126)+IF(K89="x",'3 - Projects'!$O127)+IF(K90="x",'3 - Projects'!$O128)</f>
        <v>0</v>
      </c>
      <c r="L285" s="85">
        <f>IF(L86="x",'3 - Projects'!$O124,0)+IF(L87="x",'3 - Projects'!$O125)+IF(L88="x",'3 - Projects'!$O126)+IF(L89="x",'3 - Projects'!$O127)+IF(L90="x",'3 - Projects'!$O128)</f>
        <v>0</v>
      </c>
      <c r="M285" s="85">
        <f>IF(M86="x",'3 - Projects'!$O124,0)+IF(M87="x",'3 - Projects'!$O125)+IF(M88="x",'3 - Projects'!$O126)+IF(M89="x",'3 - Projects'!$O127)+IF(M90="x",'3 - Projects'!$O128)</f>
        <v>0</v>
      </c>
      <c r="N285" s="85">
        <f>IF(N86="x",'3 - Projects'!$O124,0)+IF(N87="x",'3 - Projects'!$O125)+IF(N88="x",'3 - Projects'!$O126)+IF(N89="x",'3 - Projects'!$O127)+IF(N90="x",'3 - Projects'!$O128)</f>
        <v>0</v>
      </c>
      <c r="O285" s="85">
        <f>IF(O86="x",'3 - Projects'!$O124,0)+IF(O87="x",'3 - Projects'!$O125)+IF(O88="x",'3 - Projects'!$O126)+IF(O89="x",'3 - Projects'!$O127)+IF(O90="x",'3 - Projects'!$O128)</f>
        <v>0</v>
      </c>
      <c r="P285" s="85">
        <f>IF(P86="x",'3 - Projects'!$O124,0)+IF(P87="x",'3 - Projects'!$O125)+IF(P88="x",'3 - Projects'!$O126)+IF(P89="x",'3 - Projects'!$O127)+IF(P90="x",'3 - Projects'!$O128)</f>
        <v>0</v>
      </c>
      <c r="Q285" s="85">
        <f>IF(Q86="x",'3 - Projects'!$O124,0)+IF(Q87="x",'3 - Projects'!$O125)+IF(Q88="x",'3 - Projects'!$O126)+IF(Q89="x",'3 - Projects'!$O127)+IF(Q90="x",'3 - Projects'!$O128)</f>
        <v>0</v>
      </c>
      <c r="R285" s="85">
        <f>IF(R86="x",'3 - Projects'!$O124,0)+IF(R87="x",'3 - Projects'!$O125)+IF(R88="x",'3 - Projects'!$O126)+IF(R89="x",'3 - Projects'!$O127)+IF(R90="x",'3 - Projects'!$O128)</f>
        <v>0</v>
      </c>
      <c r="S285" s="85">
        <f>IF(S86="x",'3 - Projects'!$O124,0)+IF(S87="x",'3 - Projects'!$O125)+IF(S88="x",'3 - Projects'!$O126)+IF(S89="x",'3 - Projects'!$O127)+IF(S90="x",'3 - Projects'!$O128)</f>
        <v>0</v>
      </c>
      <c r="T285" s="85">
        <f>IF(T86="x",'3 - Projects'!$O124,0)+IF(T87="x",'3 - Projects'!$O125)+IF(T88="x",'3 - Projects'!$O126)+IF(T89="x",'3 - Projects'!$O127)+IF(T90="x",'3 - Projects'!$O128)</f>
        <v>0</v>
      </c>
      <c r="U285" s="85">
        <f>IF(U86="x",'3 - Projects'!$O124,0)+IF(U87="x",'3 - Projects'!$O125)+IF(U88="x",'3 - Projects'!$O126)+IF(U89="x",'3 - Projects'!$O127)+IF(U90="x",'3 - Projects'!$O128)</f>
        <v>0</v>
      </c>
      <c r="V285" s="85">
        <f>IF(V86="x",'3 - Projects'!$O124,0)+IF(V87="x",'3 - Projects'!$O125)+IF(V88="x",'3 - Projects'!$O126)+IF(V89="x",'3 - Projects'!$O127)+IF(V90="x",'3 - Projects'!$O128)</f>
        <v>0</v>
      </c>
      <c r="W285" s="85">
        <f>IF(W86="x",'3 - Projects'!$O124,0)+IF(W87="x",'3 - Projects'!$O125)+IF(W88="x",'3 - Projects'!$O126)+IF(W89="x",'3 - Projects'!$O127)+IF(W90="x",'3 - Projects'!$O128)</f>
        <v>0</v>
      </c>
      <c r="X285" s="85">
        <f>IF(X86="x",'3 - Projects'!$O124,0)+IF(X87="x",'3 - Projects'!$O125)+IF(X88="x",'3 - Projects'!$O126)+IF(X89="x",'3 - Projects'!$O127)+IF(X90="x",'3 - Projects'!$O128)</f>
        <v>0</v>
      </c>
      <c r="Y285" s="85">
        <f>IF(Y86="x",'3 - Projects'!$O124,0)+IF(Y87="x",'3 - Projects'!$O125)+IF(Y88="x",'3 - Projects'!$O126)+IF(Y89="x",'3 - Projects'!$O127)+IF(Y90="x",'3 - Projects'!$O128)</f>
        <v>0</v>
      </c>
      <c r="Z285" s="85">
        <f>IF(Z86="x",'3 - Projects'!$O124,0)+IF(Z87="x",'3 - Projects'!$O125)+IF(Z88="x",'3 - Projects'!$O126)+IF(Z89="x",'3 - Projects'!$O127)+IF(Z90="x",'3 - Projects'!$O128)</f>
        <v>0</v>
      </c>
      <c r="AA285" s="85">
        <f>IF(AA86="x",'3 - Projects'!$O124,0)+IF(AA87="x",'3 - Projects'!$O125)+IF(AA88="x",'3 - Projects'!$O126)+IF(AA89="x",'3 - Projects'!$O127)+IF(AA90="x",'3 - Projects'!$O128)</f>
        <v>0</v>
      </c>
      <c r="AB285" s="85">
        <f>IF(AB86="x",'3 - Projects'!$O124,0)+IF(AB87="x",'3 - Projects'!$O125)+IF(AB88="x",'3 - Projects'!$O126)+IF(AB89="x",'3 - Projects'!$O127)+IF(AB90="x",'3 - Projects'!$O128)</f>
        <v>0</v>
      </c>
      <c r="AC285" s="85">
        <f>IF(AC86="x",'3 - Projects'!$O124,0)+IF(AC87="x",'3 - Projects'!$O125)+IF(AC88="x",'3 - Projects'!$O126)+IF(AC89="x",'3 - Projects'!$O127)+IF(AC90="x",'3 - Projects'!$O128)</f>
        <v>0</v>
      </c>
      <c r="AD285" s="85">
        <f>IF(AD86="x",'3 - Projects'!$O124,0)+IF(AD87="x",'3 - Projects'!$O125)+IF(AD88="x",'3 - Projects'!$O126)+IF(AD89="x",'3 - Projects'!$O127)+IF(AD90="x",'3 - Projects'!$O128)</f>
        <v>0</v>
      </c>
      <c r="AE285" s="85">
        <f>IF(AE86="x",'3 - Projects'!$O124,0)+IF(AE87="x",'3 - Projects'!$O125)+IF(AE88="x",'3 - Projects'!$O126)+IF(AE89="x",'3 - Projects'!$O127)+IF(AE90="x",'3 - Projects'!$O128)</f>
        <v>0</v>
      </c>
      <c r="AF285" s="85">
        <f>IF(AF86="x",'3 - Projects'!$O124,0)+IF(AF87="x",'3 - Projects'!$O125)+IF(AF88="x",'3 - Projects'!$O126)+IF(AF89="x",'3 - Projects'!$O127)+IF(AF90="x",'3 - Projects'!$O128)</f>
        <v>0</v>
      </c>
      <c r="AG285" s="85">
        <f>IF(AG86="x",'3 - Projects'!$O124,0)+IF(AG87="x",'3 - Projects'!$O125)+IF(AG88="x",'3 - Projects'!$O126)+IF(AG89="x",'3 - Projects'!$O127)+IF(AG90="x",'3 - Projects'!$O128)</f>
        <v>0</v>
      </c>
      <c r="AH285" s="85">
        <f>IF(AH86="x",'3 - Projects'!$O124,0)+IF(AH87="x",'3 - Projects'!$O125)+IF(AH88="x",'3 - Projects'!$O126)+IF(AH89="x",'3 - Projects'!$O127)+IF(AH90="x",'3 - Projects'!$O128)</f>
        <v>0</v>
      </c>
      <c r="AI285" s="85">
        <f>IF(AI86="x",'3 - Projects'!$O124,0)+IF(AI87="x",'3 - Projects'!$O125)+IF(AI88="x",'3 - Projects'!$O126)+IF(AI89="x",'3 - Projects'!$O127)+IF(AI90="x",'3 - Projects'!$O128)</f>
        <v>0</v>
      </c>
      <c r="AJ285" s="85">
        <f>IF(AJ86="x",'3 - Projects'!$O124,0)+IF(AJ87="x",'3 - Projects'!$O125)+IF(AJ88="x",'3 - Projects'!$O126)+IF(AJ89="x",'3 - Projects'!$O127)+IF(AJ90="x",'3 - Projects'!$O128)</f>
        <v>0</v>
      </c>
      <c r="AK285" s="85">
        <f>IF(AK86="x",'3 - Projects'!$O124,0)+IF(AK87="x",'3 - Projects'!$O125)+IF(AK88="x",'3 - Projects'!$O126)+IF(AK89="x",'3 - Projects'!$O127)+IF(AK90="x",'3 - Projects'!$O128)</f>
        <v>0</v>
      </c>
      <c r="AL285" s="85">
        <f>IF(AL86="x",'3 - Projects'!$O124,0)+IF(AL87="x",'3 - Projects'!$O125)+IF(AL88="x",'3 - Projects'!$O126)+IF(AL89="x",'3 - Projects'!$O127)+IF(AL90="x",'3 - Projects'!$O128)</f>
        <v>0</v>
      </c>
      <c r="AM285" s="85">
        <f>IF(AM86="x",'3 - Projects'!$O124,0)+IF(AM87="x",'3 - Projects'!$O125)+IF(AM88="x",'3 - Projects'!$O126)+IF(AM89="x",'3 - Projects'!$O127)+IF(AM90="x",'3 - Projects'!$O128)</f>
        <v>0</v>
      </c>
      <c r="AN285" s="85">
        <f>IF(AN86="x",'3 - Projects'!$O124,0)+IF(AN87="x",'3 - Projects'!$O125)+IF(AN88="x",'3 - Projects'!$O126)+IF(AN89="x",'3 - Projects'!$O127)+IF(AN90="x",'3 - Projects'!$O128)</f>
        <v>0</v>
      </c>
      <c r="AO285" s="85">
        <f>IF(AO86="x",'3 - Projects'!$O124,0)+IF(AO87="x",'3 - Projects'!$O125)+IF(AO88="x",'3 - Projects'!$O126)+IF(AO89="x",'3 - Projects'!$O127)+IF(AO90="x",'3 - Projects'!$O128)</f>
        <v>0</v>
      </c>
      <c r="AP285" s="85">
        <f>IF(AP86="x",'3 - Projects'!$O124,0)+IF(AP87="x",'3 - Projects'!$O125)+IF(AP88="x",'3 - Projects'!$O126)+IF(AP89="x",'3 - Projects'!$O127)+IF(AP90="x",'3 - Projects'!$O128)</f>
        <v>0</v>
      </c>
      <c r="AQ285" s="85">
        <f>IF(AQ86="x",'3 - Projects'!$O124,0)+IF(AQ87="x",'3 - Projects'!$O125)+IF(AQ88="x",'3 - Projects'!$O126)+IF(AQ89="x",'3 - Projects'!$O127)+IF(AQ90="x",'3 - Projects'!$O128)</f>
        <v>0</v>
      </c>
      <c r="AR285" s="85">
        <f>IF(AR86="x",'3 - Projects'!$O124,0)+IF(AR87="x",'3 - Projects'!$O125)+IF(AR88="x",'3 - Projects'!$O126)+IF(AR89="x",'3 - Projects'!$O127)+IF(AR90="x",'3 - Projects'!$O128)</f>
        <v>0</v>
      </c>
      <c r="AS285" s="85">
        <f>IF(AS86="x",'3 - Projects'!$O124,0)+IF(AS87="x",'3 - Projects'!$O125)+IF(AS88="x",'3 - Projects'!$O126)+IF(AS89="x",'3 - Projects'!$O127)+IF(AS90="x",'3 - Projects'!$O128)</f>
        <v>0</v>
      </c>
      <c r="AT285" s="85">
        <f>IF(AT86="x",'3 - Projects'!$O124,0)+IF(AT87="x",'3 - Projects'!$O125)+IF(AT88="x",'3 - Projects'!$O126)+IF(AT89="x",'3 - Projects'!$O127)+IF(AT90="x",'3 - Projects'!$O128)</f>
        <v>0</v>
      </c>
      <c r="AU285" s="85">
        <f>IF(AU86="x",'3 - Projects'!$O124,0)+IF(AU87="x",'3 - Projects'!$O125)+IF(AU88="x",'3 - Projects'!$O126)+IF(AU89="x",'3 - Projects'!$O127)+IF(AU90="x",'3 - Projects'!$O128)</f>
        <v>0</v>
      </c>
      <c r="AV285" s="85">
        <f>IF(AV86="x",'3 - Projects'!$O124,0)+IF(AV87="x",'3 - Projects'!$O125)+IF(AV88="x",'3 - Projects'!$O126)+IF(AV89="x",'3 - Projects'!$O127)+IF(AV90="x",'3 - Projects'!$O128)</f>
        <v>0</v>
      </c>
      <c r="AW285" s="85">
        <f>IF(AW86="x",'3 - Projects'!$O124,0)+IF(AW87="x",'3 - Projects'!$O125)+IF(AW88="x",'3 - Projects'!$O126)+IF(AW89="x",'3 - Projects'!$O127)+IF(AW90="x",'3 - Projects'!$O128)</f>
        <v>0</v>
      </c>
      <c r="AX285" s="85">
        <f>IF(AX86="x",'3 - Projects'!$O124,0)+IF(AX87="x",'3 - Projects'!$O125)+IF(AX88="x",'3 - Projects'!$O126)+IF(AX89="x",'3 - Projects'!$O127)+IF(AX90="x",'3 - Projects'!$O128)</f>
        <v>0</v>
      </c>
      <c r="AY285" s="85">
        <f>IF(AY86="x",'3 - Projects'!$O124,0)+IF(AY87="x",'3 - Projects'!$O125)+IF(AY88="x",'3 - Projects'!$O126)+IF(AY89="x",'3 - Projects'!$O127)+IF(AY90="x",'3 - Projects'!$O128)</f>
        <v>0</v>
      </c>
      <c r="AZ285" s="85">
        <f>IF(AZ86="x",'3 - Projects'!$O124,0)+IF(AZ87="x",'3 - Projects'!$O125)+IF(AZ88="x",'3 - Projects'!$O126)+IF(AZ89="x",'3 - Projects'!$O127)+IF(AZ90="x",'3 - Projects'!$O128)</f>
        <v>0</v>
      </c>
      <c r="BA285" s="85">
        <f>IF(BA86="x",'3 - Projects'!$O124,0)+IF(BA87="x",'3 - Projects'!$O125)+IF(BA88="x",'3 - Projects'!$O126)+IF(BA89="x",'3 - Projects'!$O127)+IF(BA90="x",'3 - Projects'!$O128)</f>
        <v>0</v>
      </c>
      <c r="BB285" s="85">
        <f>IF(BB86="x",'3 - Projects'!$O124,0)+IF(BB87="x",'3 - Projects'!$O125)+IF(BB88="x",'3 - Projects'!$O126)+IF(BB89="x",'3 - Projects'!$O127)+IF(BB90="x",'3 - Projects'!$O128)</f>
        <v>0</v>
      </c>
      <c r="BC285" s="85">
        <f>IF(BC86="x",'3 - Projects'!$O124,0)+IF(BC87="x",'3 - Projects'!$O125)+IF(BC88="x",'3 - Projects'!$O126)+IF(BC89="x",'3 - Projects'!$O127)+IF(BC90="x",'3 - Projects'!$O128)</f>
        <v>0</v>
      </c>
      <c r="BD285" s="85">
        <f>IF(BD86="x",'3 - Projects'!$O124,0)+IF(BD87="x",'3 - Projects'!$O125)+IF(BD88="x",'3 - Projects'!$O126)+IF(BD89="x",'3 - Projects'!$O127)+IF(BD90="x",'3 - Projects'!$O128)</f>
        <v>0</v>
      </c>
      <c r="BE285" s="85">
        <f>IF(BE86="x",'3 - Projects'!$O124,0)+IF(BE87="x",'3 - Projects'!$O125)+IF(BE88="x",'3 - Projects'!$O126)+IF(BE89="x",'3 - Projects'!$O127)+IF(BE90="x",'3 - Projects'!$O128)</f>
        <v>0</v>
      </c>
      <c r="BF285" s="85">
        <f>IF(BF86="x",'3 - Projects'!$O124,0)+IF(BF87="x",'3 - Projects'!$O125)+IF(BF88="x",'3 - Projects'!$O126)+IF(BF89="x",'3 - Projects'!$O127)+IF(BF90="x",'3 - Projects'!$O128)</f>
        <v>0</v>
      </c>
      <c r="BG285" s="85">
        <f>IF(BG86="x",'3 - Projects'!$O124,0)+IF(BG87="x",'3 - Projects'!$O125)+IF(BG88="x",'3 - Projects'!$O126)+IF(BG89="x",'3 - Projects'!$O127)+IF(BG90="x",'3 - Projects'!$O128)</f>
        <v>0</v>
      </c>
      <c r="BH285" s="86">
        <f>IF(BH86="x",'3 - Projects'!$O124,0)+IF(BH87="x",'3 - Projects'!$O125)+IF(BH88="x",'3 - Projects'!$O126)+IF(BH89="x",'3 - Projects'!$O127)+IF(BH90="x",'3 - Projects'!$O128)</f>
        <v>0</v>
      </c>
    </row>
    <row r="286" spans="1:60">
      <c r="A286" s="87"/>
      <c r="B286" s="88" t="str">
        <f>IF(Resource10_Name&lt;&gt;"",Resource10_Name&amp;"(s)","")</f>
        <v/>
      </c>
      <c r="C286" s="88"/>
      <c r="D286" s="88"/>
      <c r="E286" s="88"/>
      <c r="F286" s="88"/>
      <c r="G286" s="88"/>
      <c r="H286" s="88"/>
      <c r="I286" s="87">
        <f>IF(I86="x",'3 - Projects'!$P124,0)+IF(I87="x",'3 - Projects'!$P125)+IF(I88="x",'3 - Projects'!$P126)+IF(I89="x",'3 - Projects'!$P127)+IF(I90="x",'3 - Projects'!$P128)</f>
        <v>0</v>
      </c>
      <c r="J286" s="88">
        <f>IF(J86="x",'3 - Projects'!$P124,0)+IF(J87="x",'3 - Projects'!$P125)+IF(J88="x",'3 - Projects'!$P126)+IF(J89="x",'3 - Projects'!$P127)+IF(J90="x",'3 - Projects'!$P128)</f>
        <v>0</v>
      </c>
      <c r="K286" s="88">
        <f>IF(K86="x",'3 - Projects'!$P124,0)+IF(K87="x",'3 - Projects'!$P125)+IF(K88="x",'3 - Projects'!$P126)+IF(K89="x",'3 - Projects'!$P127)+IF(K90="x",'3 - Projects'!$P128)</f>
        <v>0</v>
      </c>
      <c r="L286" s="88">
        <f>IF(L86="x",'3 - Projects'!$P124,0)+IF(L87="x",'3 - Projects'!$P125)+IF(L88="x",'3 - Projects'!$P126)+IF(L89="x",'3 - Projects'!$P127)+IF(L90="x",'3 - Projects'!$P128)</f>
        <v>0</v>
      </c>
      <c r="M286" s="88">
        <f>IF(M86="x",'3 - Projects'!$P124,0)+IF(M87="x",'3 - Projects'!$P125)+IF(M88="x",'3 - Projects'!$P126)+IF(M89="x",'3 - Projects'!$P127)+IF(M90="x",'3 - Projects'!$P128)</f>
        <v>0</v>
      </c>
      <c r="N286" s="88">
        <f>IF(N86="x",'3 - Projects'!$P124,0)+IF(N87="x",'3 - Projects'!$P125)+IF(N88="x",'3 - Projects'!$P126)+IF(N89="x",'3 - Projects'!$P127)+IF(N90="x",'3 - Projects'!$P128)</f>
        <v>0</v>
      </c>
      <c r="O286" s="88">
        <f>IF(O86="x",'3 - Projects'!$P124,0)+IF(O87="x",'3 - Projects'!$P125)+IF(O88="x",'3 - Projects'!$P126)+IF(O89="x",'3 - Projects'!$P127)+IF(O90="x",'3 - Projects'!$P128)</f>
        <v>0</v>
      </c>
      <c r="P286" s="88">
        <f>IF(P86="x",'3 - Projects'!$P124,0)+IF(P87="x",'3 - Projects'!$P125)+IF(P88="x",'3 - Projects'!$P126)+IF(P89="x",'3 - Projects'!$P127)+IF(P90="x",'3 - Projects'!$P128)</f>
        <v>0</v>
      </c>
      <c r="Q286" s="88">
        <f>IF(Q86="x",'3 - Projects'!$P124,0)+IF(Q87="x",'3 - Projects'!$P125)+IF(Q88="x",'3 - Projects'!$P126)+IF(Q89="x",'3 - Projects'!$P127)+IF(Q90="x",'3 - Projects'!$P128)</f>
        <v>0</v>
      </c>
      <c r="R286" s="88">
        <f>IF(R86="x",'3 - Projects'!$P124,0)+IF(R87="x",'3 - Projects'!$P125)+IF(R88="x",'3 - Projects'!$P126)+IF(R89="x",'3 - Projects'!$P127)+IF(R90="x",'3 - Projects'!$P128)</f>
        <v>0</v>
      </c>
      <c r="S286" s="88">
        <f>IF(S86="x",'3 - Projects'!$P124,0)+IF(S87="x",'3 - Projects'!$P125)+IF(S88="x",'3 - Projects'!$P126)+IF(S89="x",'3 - Projects'!$P127)+IF(S90="x",'3 - Projects'!$P128)</f>
        <v>0</v>
      </c>
      <c r="T286" s="88">
        <f>IF(T86="x",'3 - Projects'!$P124,0)+IF(T87="x",'3 - Projects'!$P125)+IF(T88="x",'3 - Projects'!$P126)+IF(T89="x",'3 - Projects'!$P127)+IF(T90="x",'3 - Projects'!$P128)</f>
        <v>0</v>
      </c>
      <c r="U286" s="88">
        <f>IF(U86="x",'3 - Projects'!$P124,0)+IF(U87="x",'3 - Projects'!$P125)+IF(U88="x",'3 - Projects'!$P126)+IF(U89="x",'3 - Projects'!$P127)+IF(U90="x",'3 - Projects'!$P128)</f>
        <v>0</v>
      </c>
      <c r="V286" s="88">
        <f>IF(V86="x",'3 - Projects'!$P124,0)+IF(V87="x",'3 - Projects'!$P125)+IF(V88="x",'3 - Projects'!$P126)+IF(V89="x",'3 - Projects'!$P127)+IF(V90="x",'3 - Projects'!$P128)</f>
        <v>0</v>
      </c>
      <c r="W286" s="88">
        <f>IF(W86="x",'3 - Projects'!$P124,0)+IF(W87="x",'3 - Projects'!$P125)+IF(W88="x",'3 - Projects'!$P126)+IF(W89="x",'3 - Projects'!$P127)+IF(W90="x",'3 - Projects'!$P128)</f>
        <v>0</v>
      </c>
      <c r="X286" s="88">
        <f>IF(X86="x",'3 - Projects'!$P124,0)+IF(X87="x",'3 - Projects'!$P125)+IF(X88="x",'3 - Projects'!$P126)+IF(X89="x",'3 - Projects'!$P127)+IF(X90="x",'3 - Projects'!$P128)</f>
        <v>0</v>
      </c>
      <c r="Y286" s="88">
        <f>IF(Y86="x",'3 - Projects'!$P124,0)+IF(Y87="x",'3 - Projects'!$P125)+IF(Y88="x",'3 - Projects'!$P126)+IF(Y89="x",'3 - Projects'!$P127)+IF(Y90="x",'3 - Projects'!$P128)</f>
        <v>0</v>
      </c>
      <c r="Z286" s="88">
        <f>IF(Z86="x",'3 - Projects'!$P124,0)+IF(Z87="x",'3 - Projects'!$P125)+IF(Z88="x",'3 - Projects'!$P126)+IF(Z89="x",'3 - Projects'!$P127)+IF(Z90="x",'3 - Projects'!$P128)</f>
        <v>0</v>
      </c>
      <c r="AA286" s="88">
        <f>IF(AA86="x",'3 - Projects'!$P124,0)+IF(AA87="x",'3 - Projects'!$P125)+IF(AA88="x",'3 - Projects'!$P126)+IF(AA89="x",'3 - Projects'!$P127)+IF(AA90="x",'3 - Projects'!$P128)</f>
        <v>0</v>
      </c>
      <c r="AB286" s="88">
        <f>IF(AB86="x",'3 - Projects'!$P124,0)+IF(AB87="x",'3 - Projects'!$P125)+IF(AB88="x",'3 - Projects'!$P126)+IF(AB89="x",'3 - Projects'!$P127)+IF(AB90="x",'3 - Projects'!$P128)</f>
        <v>0</v>
      </c>
      <c r="AC286" s="88">
        <f>IF(AC86="x",'3 - Projects'!$P124,0)+IF(AC87="x",'3 - Projects'!$P125)+IF(AC88="x",'3 - Projects'!$P126)+IF(AC89="x",'3 - Projects'!$P127)+IF(AC90="x",'3 - Projects'!$P128)</f>
        <v>0</v>
      </c>
      <c r="AD286" s="88">
        <f>IF(AD86="x",'3 - Projects'!$P124,0)+IF(AD87="x",'3 - Projects'!$P125)+IF(AD88="x",'3 - Projects'!$P126)+IF(AD89="x",'3 - Projects'!$P127)+IF(AD90="x",'3 - Projects'!$P128)</f>
        <v>0</v>
      </c>
      <c r="AE286" s="88">
        <f>IF(AE86="x",'3 - Projects'!$P124,0)+IF(AE87="x",'3 - Projects'!$P125)+IF(AE88="x",'3 - Projects'!$P126)+IF(AE89="x",'3 - Projects'!$P127)+IF(AE90="x",'3 - Projects'!$P128)</f>
        <v>0</v>
      </c>
      <c r="AF286" s="88">
        <f>IF(AF86="x",'3 - Projects'!$P124,0)+IF(AF87="x",'3 - Projects'!$P125)+IF(AF88="x",'3 - Projects'!$P126)+IF(AF89="x",'3 - Projects'!$P127)+IF(AF90="x",'3 - Projects'!$P128)</f>
        <v>0</v>
      </c>
      <c r="AG286" s="88">
        <f>IF(AG86="x",'3 - Projects'!$P124,0)+IF(AG87="x",'3 - Projects'!$P125)+IF(AG88="x",'3 - Projects'!$P126)+IF(AG89="x",'3 - Projects'!$P127)+IF(AG90="x",'3 - Projects'!$P128)</f>
        <v>0</v>
      </c>
      <c r="AH286" s="88">
        <f>IF(AH86="x",'3 - Projects'!$P124,0)+IF(AH87="x",'3 - Projects'!$P125)+IF(AH88="x",'3 - Projects'!$P126)+IF(AH89="x",'3 - Projects'!$P127)+IF(AH90="x",'3 - Projects'!$P128)</f>
        <v>0</v>
      </c>
      <c r="AI286" s="88">
        <f>IF(AI86="x",'3 - Projects'!$P124,0)+IF(AI87="x",'3 - Projects'!$P125)+IF(AI88="x",'3 - Projects'!$P126)+IF(AI89="x",'3 - Projects'!$P127)+IF(AI90="x",'3 - Projects'!$P128)</f>
        <v>0</v>
      </c>
      <c r="AJ286" s="88">
        <f>IF(AJ86="x",'3 - Projects'!$P124,0)+IF(AJ87="x",'3 - Projects'!$P125)+IF(AJ88="x",'3 - Projects'!$P126)+IF(AJ89="x",'3 - Projects'!$P127)+IF(AJ90="x",'3 - Projects'!$P128)</f>
        <v>0</v>
      </c>
      <c r="AK286" s="88">
        <f>IF(AK86="x",'3 - Projects'!$P124,0)+IF(AK87="x",'3 - Projects'!$P125)+IF(AK88="x",'3 - Projects'!$P126)+IF(AK89="x",'3 - Projects'!$P127)+IF(AK90="x",'3 - Projects'!$P128)</f>
        <v>0</v>
      </c>
      <c r="AL286" s="88">
        <f>IF(AL86="x",'3 - Projects'!$P124,0)+IF(AL87="x",'3 - Projects'!$P125)+IF(AL88="x",'3 - Projects'!$P126)+IF(AL89="x",'3 - Projects'!$P127)+IF(AL90="x",'3 - Projects'!$P128)</f>
        <v>0</v>
      </c>
      <c r="AM286" s="88">
        <f>IF(AM86="x",'3 - Projects'!$P124,0)+IF(AM87="x",'3 - Projects'!$P125)+IF(AM88="x",'3 - Projects'!$P126)+IF(AM89="x",'3 - Projects'!$P127)+IF(AM90="x",'3 - Projects'!$P128)</f>
        <v>0</v>
      </c>
      <c r="AN286" s="88">
        <f>IF(AN86="x",'3 - Projects'!$P124,0)+IF(AN87="x",'3 - Projects'!$P125)+IF(AN88="x",'3 - Projects'!$P126)+IF(AN89="x",'3 - Projects'!$P127)+IF(AN90="x",'3 - Projects'!$P128)</f>
        <v>0</v>
      </c>
      <c r="AO286" s="88">
        <f>IF(AO86="x",'3 - Projects'!$P124,0)+IF(AO87="x",'3 - Projects'!$P125)+IF(AO88="x",'3 - Projects'!$P126)+IF(AO89="x",'3 - Projects'!$P127)+IF(AO90="x",'3 - Projects'!$P128)</f>
        <v>0</v>
      </c>
      <c r="AP286" s="88">
        <f>IF(AP86="x",'3 - Projects'!$P124,0)+IF(AP87="x",'3 - Projects'!$P125)+IF(AP88="x",'3 - Projects'!$P126)+IF(AP89="x",'3 - Projects'!$P127)+IF(AP90="x",'3 - Projects'!$P128)</f>
        <v>0</v>
      </c>
      <c r="AQ286" s="88">
        <f>IF(AQ86="x",'3 - Projects'!$P124,0)+IF(AQ87="x",'3 - Projects'!$P125)+IF(AQ88="x",'3 - Projects'!$P126)+IF(AQ89="x",'3 - Projects'!$P127)+IF(AQ90="x",'3 - Projects'!$P128)</f>
        <v>0</v>
      </c>
      <c r="AR286" s="88">
        <f>IF(AR86="x",'3 - Projects'!$P124,0)+IF(AR87="x",'3 - Projects'!$P125)+IF(AR88="x",'3 - Projects'!$P126)+IF(AR89="x",'3 - Projects'!$P127)+IF(AR90="x",'3 - Projects'!$P128)</f>
        <v>0</v>
      </c>
      <c r="AS286" s="88">
        <f>IF(AS86="x",'3 - Projects'!$P124,0)+IF(AS87="x",'3 - Projects'!$P125)+IF(AS88="x",'3 - Projects'!$P126)+IF(AS89="x",'3 - Projects'!$P127)+IF(AS90="x",'3 - Projects'!$P128)</f>
        <v>0</v>
      </c>
      <c r="AT286" s="88">
        <f>IF(AT86="x",'3 - Projects'!$P124,0)+IF(AT87="x",'3 - Projects'!$P125)+IF(AT88="x",'3 - Projects'!$P126)+IF(AT89="x",'3 - Projects'!$P127)+IF(AT90="x",'3 - Projects'!$P128)</f>
        <v>0</v>
      </c>
      <c r="AU286" s="88">
        <f>IF(AU86="x",'3 - Projects'!$P124,0)+IF(AU87="x",'3 - Projects'!$P125)+IF(AU88="x",'3 - Projects'!$P126)+IF(AU89="x",'3 - Projects'!$P127)+IF(AU90="x",'3 - Projects'!$P128)</f>
        <v>0</v>
      </c>
      <c r="AV286" s="88">
        <f>IF(AV86="x",'3 - Projects'!$P124,0)+IF(AV87="x",'3 - Projects'!$P125)+IF(AV88="x",'3 - Projects'!$P126)+IF(AV89="x",'3 - Projects'!$P127)+IF(AV90="x",'3 - Projects'!$P128)</f>
        <v>0</v>
      </c>
      <c r="AW286" s="88">
        <f>IF(AW86="x",'3 - Projects'!$P124,0)+IF(AW87="x",'3 - Projects'!$P125)+IF(AW88="x",'3 - Projects'!$P126)+IF(AW89="x",'3 - Projects'!$P127)+IF(AW90="x",'3 - Projects'!$P128)</f>
        <v>0</v>
      </c>
      <c r="AX286" s="88">
        <f>IF(AX86="x",'3 - Projects'!$P124,0)+IF(AX87="x",'3 - Projects'!$P125)+IF(AX88="x",'3 - Projects'!$P126)+IF(AX89="x",'3 - Projects'!$P127)+IF(AX90="x",'3 - Projects'!$P128)</f>
        <v>0</v>
      </c>
      <c r="AY286" s="88">
        <f>IF(AY86="x",'3 - Projects'!$P124,0)+IF(AY87="x",'3 - Projects'!$P125)+IF(AY88="x",'3 - Projects'!$P126)+IF(AY89="x",'3 - Projects'!$P127)+IF(AY90="x",'3 - Projects'!$P128)</f>
        <v>0</v>
      </c>
      <c r="AZ286" s="88">
        <f>IF(AZ86="x",'3 - Projects'!$P124,0)+IF(AZ87="x",'3 - Projects'!$P125)+IF(AZ88="x",'3 - Projects'!$P126)+IF(AZ89="x",'3 - Projects'!$P127)+IF(AZ90="x",'3 - Projects'!$P128)</f>
        <v>0</v>
      </c>
      <c r="BA286" s="88">
        <f>IF(BA86="x",'3 - Projects'!$P124,0)+IF(BA87="x",'3 - Projects'!$P125)+IF(BA88="x",'3 - Projects'!$P126)+IF(BA89="x",'3 - Projects'!$P127)+IF(BA90="x",'3 - Projects'!$P128)</f>
        <v>0</v>
      </c>
      <c r="BB286" s="88">
        <f>IF(BB86="x",'3 - Projects'!$P124,0)+IF(BB87="x",'3 - Projects'!$P125)+IF(BB88="x",'3 - Projects'!$P126)+IF(BB89="x",'3 - Projects'!$P127)+IF(BB90="x",'3 - Projects'!$P128)</f>
        <v>0</v>
      </c>
      <c r="BC286" s="88">
        <f>IF(BC86="x",'3 - Projects'!$P124,0)+IF(BC87="x",'3 - Projects'!$P125)+IF(BC88="x",'3 - Projects'!$P126)+IF(BC89="x",'3 - Projects'!$P127)+IF(BC90="x",'3 - Projects'!$P128)</f>
        <v>0</v>
      </c>
      <c r="BD286" s="88">
        <f>IF(BD86="x",'3 - Projects'!$P124,0)+IF(BD87="x",'3 - Projects'!$P125)+IF(BD88="x",'3 - Projects'!$P126)+IF(BD89="x",'3 - Projects'!$P127)+IF(BD90="x",'3 - Projects'!$P128)</f>
        <v>0</v>
      </c>
      <c r="BE286" s="88">
        <f>IF(BE86="x",'3 - Projects'!$P124,0)+IF(BE87="x",'3 - Projects'!$P125)+IF(BE88="x",'3 - Projects'!$P126)+IF(BE89="x",'3 - Projects'!$P127)+IF(BE90="x",'3 - Projects'!$P128)</f>
        <v>0</v>
      </c>
      <c r="BF286" s="88">
        <f>IF(BF86="x",'3 - Projects'!$P124,0)+IF(BF87="x",'3 - Projects'!$P125)+IF(BF88="x",'3 - Projects'!$P126)+IF(BF89="x",'3 - Projects'!$P127)+IF(BF90="x",'3 - Projects'!$P128)</f>
        <v>0</v>
      </c>
      <c r="BG286" s="88">
        <f>IF(BG86="x",'3 - Projects'!$P124,0)+IF(BG87="x",'3 - Projects'!$P125)+IF(BG88="x",'3 - Projects'!$P126)+IF(BG89="x",'3 - Projects'!$P127)+IF(BG90="x",'3 - Projects'!$P128)</f>
        <v>0</v>
      </c>
      <c r="BH286" s="89">
        <f>IF(BH86="x",'3 - Projects'!$P124,0)+IF(BH87="x",'3 - Projects'!$P125)+IF(BH88="x",'3 - Projects'!$P126)+IF(BH89="x",'3 - Projects'!$P127)+IF(BH90="x",'3 - Projects'!$P128)</f>
        <v>0</v>
      </c>
    </row>
    <row r="287" spans="1:60">
      <c r="A287" s="93" t="s">
        <v>45</v>
      </c>
      <c r="B287" s="82" t="str">
        <f>IF(Resource1_Name&lt;&gt;"",Resource1_Name&amp;"(s)","")</f>
        <v/>
      </c>
      <c r="C287" s="85"/>
      <c r="D287" s="85"/>
      <c r="E287" s="85"/>
      <c r="F287" s="85"/>
      <c r="G287" s="85"/>
      <c r="H287" s="85"/>
      <c r="I287" s="84">
        <f>IF(I91="x",'3 - Projects'!$G134,0)+IF(I92="x",'3 - Projects'!$G135)+IF(I93="x",'3 - Projects'!$G136)+IF(I94="x",'3 - Projects'!$G137)+IF(I95="x",'3 - Projects'!$G138)</f>
        <v>0</v>
      </c>
      <c r="J287" s="85">
        <f>IF(J91="x",'3 - Projects'!$G134,0)+IF(J92="x",'3 - Projects'!$G135)+IF(J93="x",'3 - Projects'!$G136)+IF(J94="x",'3 - Projects'!$G137)+IF(J95="x",'3 - Projects'!$G138)</f>
        <v>0</v>
      </c>
      <c r="K287" s="85">
        <f>IF(K91="x",'3 - Projects'!$G134,0)+IF(K92="x",'3 - Projects'!$G135)+IF(K93="x",'3 - Projects'!$G136)+IF(K94="x",'3 - Projects'!$G137)+IF(K95="x",'3 - Projects'!$G138)</f>
        <v>0</v>
      </c>
      <c r="L287" s="85">
        <f>IF(L91="x",'3 - Projects'!$G134,0)+IF(L92="x",'3 - Projects'!$G135)+IF(L93="x",'3 - Projects'!$G136)+IF(L94="x",'3 - Projects'!$G137)+IF(L95="x",'3 - Projects'!$G138)</f>
        <v>0</v>
      </c>
      <c r="M287" s="85">
        <f>IF(M91="x",'3 - Projects'!$G134,0)+IF(M92="x",'3 - Projects'!$G135)+IF(M93="x",'3 - Projects'!$G136)+IF(M94="x",'3 - Projects'!$G137)+IF(M95="x",'3 - Projects'!$G138)</f>
        <v>0</v>
      </c>
      <c r="N287" s="85">
        <f>IF(N91="x",'3 - Projects'!$G134,0)+IF(N92="x",'3 - Projects'!$G135)+IF(N93="x",'3 - Projects'!$G136)+IF(N94="x",'3 - Projects'!$G137)+IF(N95="x",'3 - Projects'!$G138)</f>
        <v>0</v>
      </c>
      <c r="O287" s="85">
        <f>IF(O91="x",'3 - Projects'!$G134,0)+IF(O92="x",'3 - Projects'!$G135)+IF(O93="x",'3 - Projects'!$G136)+IF(O94="x",'3 - Projects'!$G137)+IF(O95="x",'3 - Projects'!$G138)</f>
        <v>0</v>
      </c>
      <c r="P287" s="85">
        <f>IF(P91="x",'3 - Projects'!$G134,0)+IF(P92="x",'3 - Projects'!$G135)+IF(P93="x",'3 - Projects'!$G136)+IF(P94="x",'3 - Projects'!$G137)+IF(P95="x",'3 - Projects'!$G138)</f>
        <v>0</v>
      </c>
      <c r="Q287" s="85">
        <f>IF(Q91="x",'3 - Projects'!$G134,0)+IF(Q92="x",'3 - Projects'!$G135)+IF(Q93="x",'3 - Projects'!$G136)+IF(Q94="x",'3 - Projects'!$G137)+IF(Q95="x",'3 - Projects'!$G138)</f>
        <v>0</v>
      </c>
      <c r="R287" s="85">
        <f>IF(R91="x",'3 - Projects'!$G134,0)+IF(R92="x",'3 - Projects'!$G135)+IF(R93="x",'3 - Projects'!$G136)+IF(R94="x",'3 - Projects'!$G137)+IF(R95="x",'3 - Projects'!$G138)</f>
        <v>0</v>
      </c>
      <c r="S287" s="85">
        <f>IF(S91="x",'3 - Projects'!$G134,0)+IF(S92="x",'3 - Projects'!$G135)+IF(S93="x",'3 - Projects'!$G136)+IF(S94="x",'3 - Projects'!$G137)+IF(S95="x",'3 - Projects'!$G138)</f>
        <v>0</v>
      </c>
      <c r="T287" s="85">
        <f>IF(T91="x",'3 - Projects'!$G134,0)+IF(T92="x",'3 - Projects'!$G135)+IF(T93="x",'3 - Projects'!$G136)+IF(T94="x",'3 - Projects'!$G137)+IF(T95="x",'3 - Projects'!$G138)</f>
        <v>0</v>
      </c>
      <c r="U287" s="85">
        <f>IF(U91="x",'3 - Projects'!$G134,0)+IF(U92="x",'3 - Projects'!$G135)+IF(U93="x",'3 - Projects'!$G136)+IF(U94="x",'3 - Projects'!$G137)+IF(U95="x",'3 - Projects'!$G138)</f>
        <v>0</v>
      </c>
      <c r="V287" s="85">
        <f>IF(V91="x",'3 - Projects'!$G134,0)+IF(V92="x",'3 - Projects'!$G135)+IF(V93="x",'3 - Projects'!$G136)+IF(V94="x",'3 - Projects'!$G137)+IF(V95="x",'3 - Projects'!$G138)</f>
        <v>0</v>
      </c>
      <c r="W287" s="85">
        <f>IF(W91="x",'3 - Projects'!$G134,0)+IF(W92="x",'3 - Projects'!$G135)+IF(W93="x",'3 - Projects'!$G136)+IF(W94="x",'3 - Projects'!$G137)+IF(W95="x",'3 - Projects'!$G138)</f>
        <v>0</v>
      </c>
      <c r="X287" s="85">
        <f>IF(X91="x",'3 - Projects'!$G134,0)+IF(X92="x",'3 - Projects'!$G135)+IF(X93="x",'3 - Projects'!$G136)+IF(X94="x",'3 - Projects'!$G137)+IF(X95="x",'3 - Projects'!$G138)</f>
        <v>0</v>
      </c>
      <c r="Y287" s="85">
        <f>IF(Y91="x",'3 - Projects'!$G134,0)+IF(Y92="x",'3 - Projects'!$G135)+IF(Y93="x",'3 - Projects'!$G136)+IF(Y94="x",'3 - Projects'!$G137)+IF(Y95="x",'3 - Projects'!$G138)</f>
        <v>0</v>
      </c>
      <c r="Z287" s="85">
        <f>IF(Z91="x",'3 - Projects'!$G134,0)+IF(Z92="x",'3 - Projects'!$G135)+IF(Z93="x",'3 - Projects'!$G136)+IF(Z94="x",'3 - Projects'!$G137)+IF(Z95="x",'3 - Projects'!$G138)</f>
        <v>0</v>
      </c>
      <c r="AA287" s="85">
        <f>IF(AA91="x",'3 - Projects'!$G134,0)+IF(AA92="x",'3 - Projects'!$G135)+IF(AA93="x",'3 - Projects'!$G136)+IF(AA94="x",'3 - Projects'!$G137)+IF(AA95="x",'3 - Projects'!$G138)</f>
        <v>0</v>
      </c>
      <c r="AB287" s="85">
        <f>IF(AB91="x",'3 - Projects'!$G134,0)+IF(AB92="x",'3 - Projects'!$G135)+IF(AB93="x",'3 - Projects'!$G136)+IF(AB94="x",'3 - Projects'!$G137)+IF(AB95="x",'3 - Projects'!$G138)</f>
        <v>0</v>
      </c>
      <c r="AC287" s="85">
        <f>IF(AC91="x",'3 - Projects'!$G134,0)+IF(AC92="x",'3 - Projects'!$G135)+IF(AC93="x",'3 - Projects'!$G136)+IF(AC94="x",'3 - Projects'!$G137)+IF(AC95="x",'3 - Projects'!$G138)</f>
        <v>0</v>
      </c>
      <c r="AD287" s="85">
        <f>IF(AD91="x",'3 - Projects'!$G134,0)+IF(AD92="x",'3 - Projects'!$G135)+IF(AD93="x",'3 - Projects'!$G136)+IF(AD94="x",'3 - Projects'!$G137)+IF(AD95="x",'3 - Projects'!$G138)</f>
        <v>0</v>
      </c>
      <c r="AE287" s="85">
        <f>IF(AE91="x",'3 - Projects'!$G134,0)+IF(AE92="x",'3 - Projects'!$G135)+IF(AE93="x",'3 - Projects'!$G136)+IF(AE94="x",'3 - Projects'!$G137)+IF(AE95="x",'3 - Projects'!$G138)</f>
        <v>0</v>
      </c>
      <c r="AF287" s="85">
        <f>IF(AF91="x",'3 - Projects'!$G134,0)+IF(AF92="x",'3 - Projects'!$G135)+IF(AF93="x",'3 - Projects'!$G136)+IF(AF94="x",'3 - Projects'!$G137)+IF(AF95="x",'3 - Projects'!$G138)</f>
        <v>0</v>
      </c>
      <c r="AG287" s="85">
        <f>IF(AG91="x",'3 - Projects'!$G134,0)+IF(AG92="x",'3 - Projects'!$G135)+IF(AG93="x",'3 - Projects'!$G136)+IF(AG94="x",'3 - Projects'!$G137)+IF(AG95="x",'3 - Projects'!$G138)</f>
        <v>0</v>
      </c>
      <c r="AH287" s="85">
        <f>IF(AH91="x",'3 - Projects'!$G134,0)+IF(AH92="x",'3 - Projects'!$G135)+IF(AH93="x",'3 - Projects'!$G136)+IF(AH94="x",'3 - Projects'!$G137)+IF(AH95="x",'3 - Projects'!$G138)</f>
        <v>0</v>
      </c>
      <c r="AI287" s="85">
        <f>IF(AI91="x",'3 - Projects'!$G134,0)+IF(AI92="x",'3 - Projects'!$G135)+IF(AI93="x",'3 - Projects'!$G136)+IF(AI94="x",'3 - Projects'!$G137)+IF(AI95="x",'3 - Projects'!$G138)</f>
        <v>0</v>
      </c>
      <c r="AJ287" s="85">
        <f>IF(AJ91="x",'3 - Projects'!$G134,0)+IF(AJ92="x",'3 - Projects'!$G135)+IF(AJ93="x",'3 - Projects'!$G136)+IF(AJ94="x",'3 - Projects'!$G137)+IF(AJ95="x",'3 - Projects'!$G138)</f>
        <v>0</v>
      </c>
      <c r="AK287" s="85">
        <f>IF(AK91="x",'3 - Projects'!$G134,0)+IF(AK92="x",'3 - Projects'!$G135)+IF(AK93="x",'3 - Projects'!$G136)+IF(AK94="x",'3 - Projects'!$G137)+IF(AK95="x",'3 - Projects'!$G138)</f>
        <v>0</v>
      </c>
      <c r="AL287" s="85">
        <f>IF(AL91="x",'3 - Projects'!$G134,0)+IF(AL92="x",'3 - Projects'!$G135)+IF(AL93="x",'3 - Projects'!$G136)+IF(AL94="x",'3 - Projects'!$G137)+IF(AL95="x",'3 - Projects'!$G138)</f>
        <v>0</v>
      </c>
      <c r="AM287" s="85">
        <f>IF(AM91="x",'3 - Projects'!$G134,0)+IF(AM92="x",'3 - Projects'!$G135)+IF(AM93="x",'3 - Projects'!$G136)+IF(AM94="x",'3 - Projects'!$G137)+IF(AM95="x",'3 - Projects'!$G138)</f>
        <v>0</v>
      </c>
      <c r="AN287" s="85">
        <f>IF(AN91="x",'3 - Projects'!$G134,0)+IF(AN92="x",'3 - Projects'!$G135)+IF(AN93="x",'3 - Projects'!$G136)+IF(AN94="x",'3 - Projects'!$G137)+IF(AN95="x",'3 - Projects'!$G138)</f>
        <v>0</v>
      </c>
      <c r="AO287" s="85">
        <f>IF(AO91="x",'3 - Projects'!$G134,0)+IF(AO92="x",'3 - Projects'!$G135)+IF(AO93="x",'3 - Projects'!$G136)+IF(AO94="x",'3 - Projects'!$G137)+IF(AO95="x",'3 - Projects'!$G138)</f>
        <v>0</v>
      </c>
      <c r="AP287" s="85">
        <f>IF(AP91="x",'3 - Projects'!$G134,0)+IF(AP92="x",'3 - Projects'!$G135)+IF(AP93="x",'3 - Projects'!$G136)+IF(AP94="x",'3 - Projects'!$G137)+IF(AP95="x",'3 - Projects'!$G138)</f>
        <v>0</v>
      </c>
      <c r="AQ287" s="85">
        <f>IF(AQ91="x",'3 - Projects'!$G134,0)+IF(AQ92="x",'3 - Projects'!$G135)+IF(AQ93="x",'3 - Projects'!$G136)+IF(AQ94="x",'3 - Projects'!$G137)+IF(AQ95="x",'3 - Projects'!$G138)</f>
        <v>0</v>
      </c>
      <c r="AR287" s="85">
        <f>IF(AR91="x",'3 - Projects'!$G134,0)+IF(AR92="x",'3 - Projects'!$G135)+IF(AR93="x",'3 - Projects'!$G136)+IF(AR94="x",'3 - Projects'!$G137)+IF(AR95="x",'3 - Projects'!$G138)</f>
        <v>0</v>
      </c>
      <c r="AS287" s="85">
        <f>IF(AS91="x",'3 - Projects'!$G134,0)+IF(AS92="x",'3 - Projects'!$G135)+IF(AS93="x",'3 - Projects'!$G136)+IF(AS94="x",'3 - Projects'!$G137)+IF(AS95="x",'3 - Projects'!$G138)</f>
        <v>0</v>
      </c>
      <c r="AT287" s="85">
        <f>IF(AT91="x",'3 - Projects'!$G134,0)+IF(AT92="x",'3 - Projects'!$G135)+IF(AT93="x",'3 - Projects'!$G136)+IF(AT94="x",'3 - Projects'!$G137)+IF(AT95="x",'3 - Projects'!$G138)</f>
        <v>0</v>
      </c>
      <c r="AU287" s="85">
        <f>IF(AU91="x",'3 - Projects'!$G134,0)+IF(AU92="x",'3 - Projects'!$G135)+IF(AU93="x",'3 - Projects'!$G136)+IF(AU94="x",'3 - Projects'!$G137)+IF(AU95="x",'3 - Projects'!$G138)</f>
        <v>0</v>
      </c>
      <c r="AV287" s="85">
        <f>IF(AV91="x",'3 - Projects'!$G134,0)+IF(AV92="x",'3 - Projects'!$G135)+IF(AV93="x",'3 - Projects'!$G136)+IF(AV94="x",'3 - Projects'!$G137)+IF(AV95="x",'3 - Projects'!$G138)</f>
        <v>0</v>
      </c>
      <c r="AW287" s="85">
        <f>IF(AW91="x",'3 - Projects'!$G134,0)+IF(AW92="x",'3 - Projects'!$G135)+IF(AW93="x",'3 - Projects'!$G136)+IF(AW94="x",'3 - Projects'!$G137)+IF(AW95="x",'3 - Projects'!$G138)</f>
        <v>0</v>
      </c>
      <c r="AX287" s="85">
        <f>IF(AX91="x",'3 - Projects'!$G134,0)+IF(AX92="x",'3 - Projects'!$G135)+IF(AX93="x",'3 - Projects'!$G136)+IF(AX94="x",'3 - Projects'!$G137)+IF(AX95="x",'3 - Projects'!$G138)</f>
        <v>0</v>
      </c>
      <c r="AY287" s="85">
        <f>IF(AY91="x",'3 - Projects'!$G134,0)+IF(AY92="x",'3 - Projects'!$G135)+IF(AY93="x",'3 - Projects'!$G136)+IF(AY94="x",'3 - Projects'!$G137)+IF(AY95="x",'3 - Projects'!$G138)</f>
        <v>0</v>
      </c>
      <c r="AZ287" s="85">
        <f>IF(AZ91="x",'3 - Projects'!$G134,0)+IF(AZ92="x",'3 - Projects'!$G135)+IF(AZ93="x",'3 - Projects'!$G136)+IF(AZ94="x",'3 - Projects'!$G137)+IF(AZ95="x",'3 - Projects'!$G138)</f>
        <v>0</v>
      </c>
      <c r="BA287" s="85">
        <f>IF(BA91="x",'3 - Projects'!$G134,0)+IF(BA92="x",'3 - Projects'!$G135)+IF(BA93="x",'3 - Projects'!$G136)+IF(BA94="x",'3 - Projects'!$G137)+IF(BA95="x",'3 - Projects'!$G138)</f>
        <v>0</v>
      </c>
      <c r="BB287" s="85">
        <f>IF(BB91="x",'3 - Projects'!$G134,0)+IF(BB92="x",'3 - Projects'!$G135)+IF(BB93="x",'3 - Projects'!$G136)+IF(BB94="x",'3 - Projects'!$G137)+IF(BB95="x",'3 - Projects'!$G138)</f>
        <v>0</v>
      </c>
      <c r="BC287" s="85">
        <f>IF(BC91="x",'3 - Projects'!$G134,0)+IF(BC92="x",'3 - Projects'!$G135)+IF(BC93="x",'3 - Projects'!$G136)+IF(BC94="x",'3 - Projects'!$G137)+IF(BC95="x",'3 - Projects'!$G138)</f>
        <v>0</v>
      </c>
      <c r="BD287" s="85">
        <f>IF(BD91="x",'3 - Projects'!$G134,0)+IF(BD92="x",'3 - Projects'!$G135)+IF(BD93="x",'3 - Projects'!$G136)+IF(BD94="x",'3 - Projects'!$G137)+IF(BD95="x",'3 - Projects'!$G138)</f>
        <v>0</v>
      </c>
      <c r="BE287" s="85">
        <f>IF(BE91="x",'3 - Projects'!$G134,0)+IF(BE92="x",'3 - Projects'!$G135)+IF(BE93="x",'3 - Projects'!$G136)+IF(BE94="x",'3 - Projects'!$G137)+IF(BE95="x",'3 - Projects'!$G138)</f>
        <v>0</v>
      </c>
      <c r="BF287" s="85">
        <f>IF(BF91="x",'3 - Projects'!$G134,0)+IF(BF92="x",'3 - Projects'!$G135)+IF(BF93="x",'3 - Projects'!$G136)+IF(BF94="x",'3 - Projects'!$G137)+IF(BF95="x",'3 - Projects'!$G138)</f>
        <v>0</v>
      </c>
      <c r="BG287" s="85">
        <f>IF(BG91="x",'3 - Projects'!$G134,0)+IF(BG92="x",'3 - Projects'!$G135)+IF(BG93="x",'3 - Projects'!$G136)+IF(BG94="x",'3 - Projects'!$G137)+IF(BG95="x",'3 - Projects'!$G138)</f>
        <v>0</v>
      </c>
      <c r="BH287" s="86">
        <f>IF(BH91="x",'3 - Projects'!$G134,0)+IF(BH92="x",'3 - Projects'!$G135)+IF(BH93="x",'3 - Projects'!$G136)+IF(BH94="x",'3 - Projects'!$G137)+IF(BH95="x",'3 - Projects'!$G138)</f>
        <v>0</v>
      </c>
    </row>
    <row r="288" spans="1:60">
      <c r="A288" s="84"/>
      <c r="B288" s="85" t="str">
        <f>IF(Resource2_Name&lt;&gt;"",Resource2_Name&amp;"(s)","")</f>
        <v/>
      </c>
      <c r="C288" s="85"/>
      <c r="D288" s="85"/>
      <c r="E288" s="85"/>
      <c r="F288" s="85"/>
      <c r="G288" s="85"/>
      <c r="H288" s="85"/>
      <c r="I288" s="84">
        <f>IF(I91="x",'3 - Projects'!$H134,0)+IF(I92="x",'3 - Projects'!$H135)+IF(I93="x",'3 - Projects'!$H136)+IF(I94="x",'3 - Projects'!$H137)+IF(I95="x",'3 - Projects'!$H138)</f>
        <v>0</v>
      </c>
      <c r="J288" s="85">
        <f>IF(J91="x",'3 - Projects'!$H134,0)+IF(J92="x",'3 - Projects'!$H135)+IF(J93="x",'3 - Projects'!$H136)+IF(J94="x",'3 - Projects'!$H137)+IF(J95="x",'3 - Projects'!$H138)</f>
        <v>0</v>
      </c>
      <c r="K288" s="85">
        <f>IF(K91="x",'3 - Projects'!$H134,0)+IF(K92="x",'3 - Projects'!$H135)+IF(K93="x",'3 - Projects'!$H136)+IF(K94="x",'3 - Projects'!$H137)+IF(K95="x",'3 - Projects'!$H138)</f>
        <v>0</v>
      </c>
      <c r="L288" s="85">
        <f>IF(L91="x",'3 - Projects'!$H134,0)+IF(L92="x",'3 - Projects'!$H135)+IF(L93="x",'3 - Projects'!$H136)+IF(L94="x",'3 - Projects'!$H137)+IF(L95="x",'3 - Projects'!$H138)</f>
        <v>0</v>
      </c>
      <c r="M288" s="85">
        <f>IF(M91="x",'3 - Projects'!$H134,0)+IF(M92="x",'3 - Projects'!$H135)+IF(M93="x",'3 - Projects'!$H136)+IF(M94="x",'3 - Projects'!$H137)+IF(M95="x",'3 - Projects'!$H138)</f>
        <v>0</v>
      </c>
      <c r="N288" s="85">
        <f>IF(N91="x",'3 - Projects'!$H134,0)+IF(N92="x",'3 - Projects'!$H135)+IF(N93="x",'3 - Projects'!$H136)+IF(N94="x",'3 - Projects'!$H137)+IF(N95="x",'3 - Projects'!$H138)</f>
        <v>0</v>
      </c>
      <c r="O288" s="85">
        <f>IF(O91="x",'3 - Projects'!$H134,0)+IF(O92="x",'3 - Projects'!$H135)+IF(O93="x",'3 - Projects'!$H136)+IF(O94="x",'3 - Projects'!$H137)+IF(O95="x",'3 - Projects'!$H138)</f>
        <v>0</v>
      </c>
      <c r="P288" s="85">
        <f>IF(P91="x",'3 - Projects'!$H134,0)+IF(P92="x",'3 - Projects'!$H135)+IF(P93="x",'3 - Projects'!$H136)+IF(P94="x",'3 - Projects'!$H137)+IF(P95="x",'3 - Projects'!$H138)</f>
        <v>0</v>
      </c>
      <c r="Q288" s="85">
        <f>IF(Q91="x",'3 - Projects'!$H134,0)+IF(Q92="x",'3 - Projects'!$H135)+IF(Q93="x",'3 - Projects'!$H136)+IF(Q94="x",'3 - Projects'!$H137)+IF(Q95="x",'3 - Projects'!$H138)</f>
        <v>0</v>
      </c>
      <c r="R288" s="85">
        <f>IF(R91="x",'3 - Projects'!$H134,0)+IF(R92="x",'3 - Projects'!$H135)+IF(R93="x",'3 - Projects'!$H136)+IF(R94="x",'3 - Projects'!$H137)+IF(R95="x",'3 - Projects'!$H138)</f>
        <v>0</v>
      </c>
      <c r="S288" s="85">
        <f>IF(S91="x",'3 - Projects'!$H134,0)+IF(S92="x",'3 - Projects'!$H135)+IF(S93="x",'3 - Projects'!$H136)+IF(S94="x",'3 - Projects'!$H137)+IF(S95="x",'3 - Projects'!$H138)</f>
        <v>0</v>
      </c>
      <c r="T288" s="85">
        <f>IF(T91="x",'3 - Projects'!$H134,0)+IF(T92="x",'3 - Projects'!$H135)+IF(T93="x",'3 - Projects'!$H136)+IF(T94="x",'3 - Projects'!$H137)+IF(T95="x",'3 - Projects'!$H138)</f>
        <v>0</v>
      </c>
      <c r="U288" s="85">
        <f>IF(U91="x",'3 - Projects'!$H134,0)+IF(U92="x",'3 - Projects'!$H135)+IF(U93="x",'3 - Projects'!$H136)+IF(U94="x",'3 - Projects'!$H137)+IF(U95="x",'3 - Projects'!$H138)</f>
        <v>0</v>
      </c>
      <c r="V288" s="85">
        <f>IF(V91="x",'3 - Projects'!$H134,0)+IF(V92="x",'3 - Projects'!$H135)+IF(V93="x",'3 - Projects'!$H136)+IF(V94="x",'3 - Projects'!$H137)+IF(V95="x",'3 - Projects'!$H138)</f>
        <v>0</v>
      </c>
      <c r="W288" s="85">
        <f>IF(W91="x",'3 - Projects'!$H134,0)+IF(W92="x",'3 - Projects'!$H135)+IF(W93="x",'3 - Projects'!$H136)+IF(W94="x",'3 - Projects'!$H137)+IF(W95="x",'3 - Projects'!$H138)</f>
        <v>0</v>
      </c>
      <c r="X288" s="85">
        <f>IF(X91="x",'3 - Projects'!$H134,0)+IF(X92="x",'3 - Projects'!$H135)+IF(X93="x",'3 - Projects'!$H136)+IF(X94="x",'3 - Projects'!$H137)+IF(X95="x",'3 - Projects'!$H138)</f>
        <v>0</v>
      </c>
      <c r="Y288" s="85">
        <f>IF(Y91="x",'3 - Projects'!$H134,0)+IF(Y92="x",'3 - Projects'!$H135)+IF(Y93="x",'3 - Projects'!$H136)+IF(Y94="x",'3 - Projects'!$H137)+IF(Y95="x",'3 - Projects'!$H138)</f>
        <v>0</v>
      </c>
      <c r="Z288" s="85">
        <f>IF(Z91="x",'3 - Projects'!$H134,0)+IF(Z92="x",'3 - Projects'!$H135)+IF(Z93="x",'3 - Projects'!$H136)+IF(Z94="x",'3 - Projects'!$H137)+IF(Z95="x",'3 - Projects'!$H138)</f>
        <v>0</v>
      </c>
      <c r="AA288" s="85">
        <f>IF(AA91="x",'3 - Projects'!$H134,0)+IF(AA92="x",'3 - Projects'!$H135)+IF(AA93="x",'3 - Projects'!$H136)+IF(AA94="x",'3 - Projects'!$H137)+IF(AA95="x",'3 - Projects'!$H138)</f>
        <v>0</v>
      </c>
      <c r="AB288" s="85">
        <f>IF(AB91="x",'3 - Projects'!$H134,0)+IF(AB92="x",'3 - Projects'!$H135)+IF(AB93="x",'3 - Projects'!$H136)+IF(AB94="x",'3 - Projects'!$H137)+IF(AB95="x",'3 - Projects'!$H138)</f>
        <v>0</v>
      </c>
      <c r="AC288" s="85">
        <f>IF(AC91="x",'3 - Projects'!$H134,0)+IF(AC92="x",'3 - Projects'!$H135)+IF(AC93="x",'3 - Projects'!$H136)+IF(AC94="x",'3 - Projects'!$H137)+IF(AC95="x",'3 - Projects'!$H138)</f>
        <v>0</v>
      </c>
      <c r="AD288" s="85">
        <f>IF(AD91="x",'3 - Projects'!$H134,0)+IF(AD92="x",'3 - Projects'!$H135)+IF(AD93="x",'3 - Projects'!$H136)+IF(AD94="x",'3 - Projects'!$H137)+IF(AD95="x",'3 - Projects'!$H138)</f>
        <v>0</v>
      </c>
      <c r="AE288" s="85">
        <f>IF(AE91="x",'3 - Projects'!$H134,0)+IF(AE92="x",'3 - Projects'!$H135)+IF(AE93="x",'3 - Projects'!$H136)+IF(AE94="x",'3 - Projects'!$H137)+IF(AE95="x",'3 - Projects'!$H138)</f>
        <v>0</v>
      </c>
      <c r="AF288" s="85">
        <f>IF(AF91="x",'3 - Projects'!$H134,0)+IF(AF92="x",'3 - Projects'!$H135)+IF(AF93="x",'3 - Projects'!$H136)+IF(AF94="x",'3 - Projects'!$H137)+IF(AF95="x",'3 - Projects'!$H138)</f>
        <v>0</v>
      </c>
      <c r="AG288" s="85">
        <f>IF(AG91="x",'3 - Projects'!$H134,0)+IF(AG92="x",'3 - Projects'!$H135)+IF(AG93="x",'3 - Projects'!$H136)+IF(AG94="x",'3 - Projects'!$H137)+IF(AG95="x",'3 - Projects'!$H138)</f>
        <v>0</v>
      </c>
      <c r="AH288" s="85">
        <f>IF(AH91="x",'3 - Projects'!$H134,0)+IF(AH92="x",'3 - Projects'!$H135)+IF(AH93="x",'3 - Projects'!$H136)+IF(AH94="x",'3 - Projects'!$H137)+IF(AH95="x",'3 - Projects'!$H138)</f>
        <v>0</v>
      </c>
      <c r="AI288" s="85">
        <f>IF(AI91="x",'3 - Projects'!$H134,0)+IF(AI92="x",'3 - Projects'!$H135)+IF(AI93="x",'3 - Projects'!$H136)+IF(AI94="x",'3 - Projects'!$H137)+IF(AI95="x",'3 - Projects'!$H138)</f>
        <v>0</v>
      </c>
      <c r="AJ288" s="85">
        <f>IF(AJ91="x",'3 - Projects'!$H134,0)+IF(AJ92="x",'3 - Projects'!$H135)+IF(AJ93="x",'3 - Projects'!$H136)+IF(AJ94="x",'3 - Projects'!$H137)+IF(AJ95="x",'3 - Projects'!$H138)</f>
        <v>0</v>
      </c>
      <c r="AK288" s="85">
        <f>IF(AK91="x",'3 - Projects'!$H134,0)+IF(AK92="x",'3 - Projects'!$H135)+IF(AK93="x",'3 - Projects'!$H136)+IF(AK94="x",'3 - Projects'!$H137)+IF(AK95="x",'3 - Projects'!$H138)</f>
        <v>0</v>
      </c>
      <c r="AL288" s="85">
        <f>IF(AL91="x",'3 - Projects'!$H134,0)+IF(AL92="x",'3 - Projects'!$H135)+IF(AL93="x",'3 - Projects'!$H136)+IF(AL94="x",'3 - Projects'!$H137)+IF(AL95="x",'3 - Projects'!$H138)</f>
        <v>0</v>
      </c>
      <c r="AM288" s="85">
        <f>IF(AM91="x",'3 - Projects'!$H134,0)+IF(AM92="x",'3 - Projects'!$H135)+IF(AM93="x",'3 - Projects'!$H136)+IF(AM94="x",'3 - Projects'!$H137)+IF(AM95="x",'3 - Projects'!$H138)</f>
        <v>0</v>
      </c>
      <c r="AN288" s="85">
        <f>IF(AN91="x",'3 - Projects'!$H134,0)+IF(AN92="x",'3 - Projects'!$H135)+IF(AN93="x",'3 - Projects'!$H136)+IF(AN94="x",'3 - Projects'!$H137)+IF(AN95="x",'3 - Projects'!$H138)</f>
        <v>0</v>
      </c>
      <c r="AO288" s="85">
        <f>IF(AO91="x",'3 - Projects'!$H134,0)+IF(AO92="x",'3 - Projects'!$H135)+IF(AO93="x",'3 - Projects'!$H136)+IF(AO94="x",'3 - Projects'!$H137)+IF(AO95="x",'3 - Projects'!$H138)</f>
        <v>0</v>
      </c>
      <c r="AP288" s="85">
        <f>IF(AP91="x",'3 - Projects'!$H134,0)+IF(AP92="x",'3 - Projects'!$H135)+IF(AP93="x",'3 - Projects'!$H136)+IF(AP94="x",'3 - Projects'!$H137)+IF(AP95="x",'3 - Projects'!$H138)</f>
        <v>0</v>
      </c>
      <c r="AQ288" s="85">
        <f>IF(AQ91="x",'3 - Projects'!$H134,0)+IF(AQ92="x",'3 - Projects'!$H135)+IF(AQ93="x",'3 - Projects'!$H136)+IF(AQ94="x",'3 - Projects'!$H137)+IF(AQ95="x",'3 - Projects'!$H138)</f>
        <v>0</v>
      </c>
      <c r="AR288" s="85">
        <f>IF(AR91="x",'3 - Projects'!$H134,0)+IF(AR92="x",'3 - Projects'!$H135)+IF(AR93="x",'3 - Projects'!$H136)+IF(AR94="x",'3 - Projects'!$H137)+IF(AR95="x",'3 - Projects'!$H138)</f>
        <v>0</v>
      </c>
      <c r="AS288" s="85">
        <f>IF(AS91="x",'3 - Projects'!$H134,0)+IF(AS92="x",'3 - Projects'!$H135)+IF(AS93="x",'3 - Projects'!$H136)+IF(AS94="x",'3 - Projects'!$H137)+IF(AS95="x",'3 - Projects'!$H138)</f>
        <v>0</v>
      </c>
      <c r="AT288" s="85">
        <f>IF(AT91="x",'3 - Projects'!$H134,0)+IF(AT92="x",'3 - Projects'!$H135)+IF(AT93="x",'3 - Projects'!$H136)+IF(AT94="x",'3 - Projects'!$H137)+IF(AT95="x",'3 - Projects'!$H138)</f>
        <v>0</v>
      </c>
      <c r="AU288" s="85">
        <f>IF(AU91="x",'3 - Projects'!$H134,0)+IF(AU92="x",'3 - Projects'!$H135)+IF(AU93="x",'3 - Projects'!$H136)+IF(AU94="x",'3 - Projects'!$H137)+IF(AU95="x",'3 - Projects'!$H138)</f>
        <v>0</v>
      </c>
      <c r="AV288" s="85">
        <f>IF(AV91="x",'3 - Projects'!$H134,0)+IF(AV92="x",'3 - Projects'!$H135)+IF(AV93="x",'3 - Projects'!$H136)+IF(AV94="x",'3 - Projects'!$H137)+IF(AV95="x",'3 - Projects'!$H138)</f>
        <v>0</v>
      </c>
      <c r="AW288" s="85">
        <f>IF(AW91="x",'3 - Projects'!$H134,0)+IF(AW92="x",'3 - Projects'!$H135)+IF(AW93="x",'3 - Projects'!$H136)+IF(AW94="x",'3 - Projects'!$H137)+IF(AW95="x",'3 - Projects'!$H138)</f>
        <v>0</v>
      </c>
      <c r="AX288" s="85">
        <f>IF(AX91="x",'3 - Projects'!$H134,0)+IF(AX92="x",'3 - Projects'!$H135)+IF(AX93="x",'3 - Projects'!$H136)+IF(AX94="x",'3 - Projects'!$H137)+IF(AX95="x",'3 - Projects'!$H138)</f>
        <v>0</v>
      </c>
      <c r="AY288" s="85">
        <f>IF(AY91="x",'3 - Projects'!$H134,0)+IF(AY92="x",'3 - Projects'!$H135)+IF(AY93="x",'3 - Projects'!$H136)+IF(AY94="x",'3 - Projects'!$H137)+IF(AY95="x",'3 - Projects'!$H138)</f>
        <v>0</v>
      </c>
      <c r="AZ288" s="85">
        <f>IF(AZ91="x",'3 - Projects'!$H134,0)+IF(AZ92="x",'3 - Projects'!$H135)+IF(AZ93="x",'3 - Projects'!$H136)+IF(AZ94="x",'3 - Projects'!$H137)+IF(AZ95="x",'3 - Projects'!$H138)</f>
        <v>0</v>
      </c>
      <c r="BA288" s="85">
        <f>IF(BA91="x",'3 - Projects'!$H134,0)+IF(BA92="x",'3 - Projects'!$H135)+IF(BA93="x",'3 - Projects'!$H136)+IF(BA94="x",'3 - Projects'!$H137)+IF(BA95="x",'3 - Projects'!$H138)</f>
        <v>0</v>
      </c>
      <c r="BB288" s="85">
        <f>IF(BB91="x",'3 - Projects'!$H134,0)+IF(BB92="x",'3 - Projects'!$H135)+IF(BB93="x",'3 - Projects'!$H136)+IF(BB94="x",'3 - Projects'!$H137)+IF(BB95="x",'3 - Projects'!$H138)</f>
        <v>0</v>
      </c>
      <c r="BC288" s="85">
        <f>IF(BC91="x",'3 - Projects'!$H134,0)+IF(BC92="x",'3 - Projects'!$H135)+IF(BC93="x",'3 - Projects'!$H136)+IF(BC94="x",'3 - Projects'!$H137)+IF(BC95="x",'3 - Projects'!$H138)</f>
        <v>0</v>
      </c>
      <c r="BD288" s="85">
        <f>IF(BD91="x",'3 - Projects'!$H134,0)+IF(BD92="x",'3 - Projects'!$H135)+IF(BD93="x",'3 - Projects'!$H136)+IF(BD94="x",'3 - Projects'!$H137)+IF(BD95="x",'3 - Projects'!$H138)</f>
        <v>0</v>
      </c>
      <c r="BE288" s="85">
        <f>IF(BE91="x",'3 - Projects'!$H134,0)+IF(BE92="x",'3 - Projects'!$H135)+IF(BE93="x",'3 - Projects'!$H136)+IF(BE94="x",'3 - Projects'!$H137)+IF(BE95="x",'3 - Projects'!$H138)</f>
        <v>0</v>
      </c>
      <c r="BF288" s="85">
        <f>IF(BF91="x",'3 - Projects'!$H134,0)+IF(BF92="x",'3 - Projects'!$H135)+IF(BF93="x",'3 - Projects'!$H136)+IF(BF94="x",'3 - Projects'!$H137)+IF(BF95="x",'3 - Projects'!$H138)</f>
        <v>0</v>
      </c>
      <c r="BG288" s="85">
        <f>IF(BG91="x",'3 - Projects'!$H134,0)+IF(BG92="x",'3 - Projects'!$H135)+IF(BG93="x",'3 - Projects'!$H136)+IF(BG94="x",'3 - Projects'!$H137)+IF(BG95="x",'3 - Projects'!$H138)</f>
        <v>0</v>
      </c>
      <c r="BH288" s="86">
        <f>IF(BH91="x",'3 - Projects'!$H134,0)+IF(BH92="x",'3 - Projects'!$H135)+IF(BH93="x",'3 - Projects'!$H136)+IF(BH94="x",'3 - Projects'!$H137)+IF(BH95="x",'3 - Projects'!$H138)</f>
        <v>0</v>
      </c>
    </row>
    <row r="289" spans="1:60">
      <c r="A289" s="84"/>
      <c r="B289" s="85" t="str">
        <f>IF(Resource3_Name&lt;&gt;"",Resource3_Name&amp;"(s)","")</f>
        <v/>
      </c>
      <c r="C289" s="85"/>
      <c r="D289" s="85"/>
      <c r="E289" s="85"/>
      <c r="F289" s="85"/>
      <c r="G289" s="85"/>
      <c r="H289" s="85"/>
      <c r="I289" s="84">
        <f>IF(I91="x",'3 - Projects'!$I134,0)+IF(I92="x",'3 - Projects'!$I135)+IF(I93="x",'3 - Projects'!$I136)+IF(I94="x",'3 - Projects'!$I137)+IF(I95="x",'3 - Projects'!$I138)</f>
        <v>0</v>
      </c>
      <c r="J289" s="85">
        <f>IF(J91="x",'3 - Projects'!$I134,0)+IF(J92="x",'3 - Projects'!$I135)+IF(J93="x",'3 - Projects'!$I136)+IF(J94="x",'3 - Projects'!$I137)+IF(J95="x",'3 - Projects'!$I138)</f>
        <v>0</v>
      </c>
      <c r="K289" s="85">
        <f>IF(K91="x",'3 - Projects'!$I134,0)+IF(K92="x",'3 - Projects'!$I135)+IF(K93="x",'3 - Projects'!$I136)+IF(K94="x",'3 - Projects'!$I137)+IF(K95="x",'3 - Projects'!$I138)</f>
        <v>0</v>
      </c>
      <c r="L289" s="85">
        <f>IF(L91="x",'3 - Projects'!$I134,0)+IF(L92="x",'3 - Projects'!$I135)+IF(L93="x",'3 - Projects'!$I136)+IF(L94="x",'3 - Projects'!$I137)+IF(L95="x",'3 - Projects'!$I138)</f>
        <v>0</v>
      </c>
      <c r="M289" s="85">
        <f>IF(M91="x",'3 - Projects'!$I134,0)+IF(M92="x",'3 - Projects'!$I135)+IF(M93="x",'3 - Projects'!$I136)+IF(M94="x",'3 - Projects'!$I137)+IF(M95="x",'3 - Projects'!$I138)</f>
        <v>0</v>
      </c>
      <c r="N289" s="85">
        <f>IF(N91="x",'3 - Projects'!$I134,0)+IF(N92="x",'3 - Projects'!$I135)+IF(N93="x",'3 - Projects'!$I136)+IF(N94="x",'3 - Projects'!$I137)+IF(N95="x",'3 - Projects'!$I138)</f>
        <v>0</v>
      </c>
      <c r="O289" s="85">
        <f>IF(O91="x",'3 - Projects'!$I134,0)+IF(O92="x",'3 - Projects'!$I135)+IF(O93="x",'3 - Projects'!$I136)+IF(O94="x",'3 - Projects'!$I137)+IF(O95="x",'3 - Projects'!$I138)</f>
        <v>0</v>
      </c>
      <c r="P289" s="85">
        <f>IF(P91="x",'3 - Projects'!$I134,0)+IF(P92="x",'3 - Projects'!$I135)+IF(P93="x",'3 - Projects'!$I136)+IF(P94="x",'3 - Projects'!$I137)+IF(P95="x",'3 - Projects'!$I138)</f>
        <v>0</v>
      </c>
      <c r="Q289" s="85">
        <f>IF(Q91="x",'3 - Projects'!$I134,0)+IF(Q92="x",'3 - Projects'!$I135)+IF(Q93="x",'3 - Projects'!$I136)+IF(Q94="x",'3 - Projects'!$I137)+IF(Q95="x",'3 - Projects'!$I138)</f>
        <v>0</v>
      </c>
      <c r="R289" s="85">
        <f>IF(R91="x",'3 - Projects'!$I134,0)+IF(R92="x",'3 - Projects'!$I135)+IF(R93="x",'3 - Projects'!$I136)+IF(R94="x",'3 - Projects'!$I137)+IF(R95="x",'3 - Projects'!$I138)</f>
        <v>0</v>
      </c>
      <c r="S289" s="85">
        <f>IF(S91="x",'3 - Projects'!$I134,0)+IF(S92="x",'3 - Projects'!$I135)+IF(S93="x",'3 - Projects'!$I136)+IF(S94="x",'3 - Projects'!$I137)+IF(S95="x",'3 - Projects'!$I138)</f>
        <v>0</v>
      </c>
      <c r="T289" s="85">
        <f>IF(T91="x",'3 - Projects'!$I134,0)+IF(T92="x",'3 - Projects'!$I135)+IF(T93="x",'3 - Projects'!$I136)+IF(T94="x",'3 - Projects'!$I137)+IF(T95="x",'3 - Projects'!$I138)</f>
        <v>0</v>
      </c>
      <c r="U289" s="85">
        <f>IF(U91="x",'3 - Projects'!$I134,0)+IF(U92="x",'3 - Projects'!$I135)+IF(U93="x",'3 - Projects'!$I136)+IF(U94="x",'3 - Projects'!$I137)+IF(U95="x",'3 - Projects'!$I138)</f>
        <v>0</v>
      </c>
      <c r="V289" s="85">
        <f>IF(V91="x",'3 - Projects'!$I134,0)+IF(V92="x",'3 - Projects'!$I135)+IF(V93="x",'3 - Projects'!$I136)+IF(V94="x",'3 - Projects'!$I137)+IF(V95="x",'3 - Projects'!$I138)</f>
        <v>0</v>
      </c>
      <c r="W289" s="85">
        <f>IF(W91="x",'3 - Projects'!$I134,0)+IF(W92="x",'3 - Projects'!$I135)+IF(W93="x",'3 - Projects'!$I136)+IF(W94="x",'3 - Projects'!$I137)+IF(W95="x",'3 - Projects'!$I138)</f>
        <v>0</v>
      </c>
      <c r="X289" s="85">
        <f>IF(X91="x",'3 - Projects'!$I134,0)+IF(X92="x",'3 - Projects'!$I135)+IF(X93="x",'3 - Projects'!$I136)+IF(X94="x",'3 - Projects'!$I137)+IF(X95="x",'3 - Projects'!$I138)</f>
        <v>0</v>
      </c>
      <c r="Y289" s="85">
        <f>IF(Y91="x",'3 - Projects'!$I134,0)+IF(Y92="x",'3 - Projects'!$I135)+IF(Y93="x",'3 - Projects'!$I136)+IF(Y94="x",'3 - Projects'!$I137)+IF(Y95="x",'3 - Projects'!$I138)</f>
        <v>0</v>
      </c>
      <c r="Z289" s="85">
        <f>IF(Z91="x",'3 - Projects'!$I134,0)+IF(Z92="x",'3 - Projects'!$I135)+IF(Z93="x",'3 - Projects'!$I136)+IF(Z94="x",'3 - Projects'!$I137)+IF(Z95="x",'3 - Projects'!$I138)</f>
        <v>0</v>
      </c>
      <c r="AA289" s="85">
        <f>IF(AA91="x",'3 - Projects'!$I134,0)+IF(AA92="x",'3 - Projects'!$I135)+IF(AA93="x",'3 - Projects'!$I136)+IF(AA94="x",'3 - Projects'!$I137)+IF(AA95="x",'3 - Projects'!$I138)</f>
        <v>0</v>
      </c>
      <c r="AB289" s="85">
        <f>IF(AB91="x",'3 - Projects'!$I134,0)+IF(AB92="x",'3 - Projects'!$I135)+IF(AB93="x",'3 - Projects'!$I136)+IF(AB94="x",'3 - Projects'!$I137)+IF(AB95="x",'3 - Projects'!$I138)</f>
        <v>0</v>
      </c>
      <c r="AC289" s="85">
        <f>IF(AC91="x",'3 - Projects'!$I134,0)+IF(AC92="x",'3 - Projects'!$I135)+IF(AC93="x",'3 - Projects'!$I136)+IF(AC94="x",'3 - Projects'!$I137)+IF(AC95="x",'3 - Projects'!$I138)</f>
        <v>0</v>
      </c>
      <c r="AD289" s="85">
        <f>IF(AD91="x",'3 - Projects'!$I134,0)+IF(AD92="x",'3 - Projects'!$I135)+IF(AD93="x",'3 - Projects'!$I136)+IF(AD94="x",'3 - Projects'!$I137)+IF(AD95="x",'3 - Projects'!$I138)</f>
        <v>0</v>
      </c>
      <c r="AE289" s="85">
        <f>IF(AE91="x",'3 - Projects'!$I134,0)+IF(AE92="x",'3 - Projects'!$I135)+IF(AE93="x",'3 - Projects'!$I136)+IF(AE94="x",'3 - Projects'!$I137)+IF(AE95="x",'3 - Projects'!$I138)</f>
        <v>0</v>
      </c>
      <c r="AF289" s="85">
        <f>IF(AF91="x",'3 - Projects'!$I134,0)+IF(AF92="x",'3 - Projects'!$I135)+IF(AF93="x",'3 - Projects'!$I136)+IF(AF94="x",'3 - Projects'!$I137)+IF(AF95="x",'3 - Projects'!$I138)</f>
        <v>0</v>
      </c>
      <c r="AG289" s="85">
        <f>IF(AG91="x",'3 - Projects'!$I134,0)+IF(AG92="x",'3 - Projects'!$I135)+IF(AG93="x",'3 - Projects'!$I136)+IF(AG94="x",'3 - Projects'!$I137)+IF(AG95="x",'3 - Projects'!$I138)</f>
        <v>0</v>
      </c>
      <c r="AH289" s="85">
        <f>IF(AH91="x",'3 - Projects'!$I134,0)+IF(AH92="x",'3 - Projects'!$I135)+IF(AH93="x",'3 - Projects'!$I136)+IF(AH94="x",'3 - Projects'!$I137)+IF(AH95="x",'3 - Projects'!$I138)</f>
        <v>0</v>
      </c>
      <c r="AI289" s="85">
        <f>IF(AI91="x",'3 - Projects'!$I134,0)+IF(AI92="x",'3 - Projects'!$I135)+IF(AI93="x",'3 - Projects'!$I136)+IF(AI94="x",'3 - Projects'!$I137)+IF(AI95="x",'3 - Projects'!$I138)</f>
        <v>0</v>
      </c>
      <c r="AJ289" s="85">
        <f>IF(AJ91="x",'3 - Projects'!$I134,0)+IF(AJ92="x",'3 - Projects'!$I135)+IF(AJ93="x",'3 - Projects'!$I136)+IF(AJ94="x",'3 - Projects'!$I137)+IF(AJ95="x",'3 - Projects'!$I138)</f>
        <v>0</v>
      </c>
      <c r="AK289" s="85">
        <f>IF(AK91="x",'3 - Projects'!$I134,0)+IF(AK92="x",'3 - Projects'!$I135)+IF(AK93="x",'3 - Projects'!$I136)+IF(AK94="x",'3 - Projects'!$I137)+IF(AK95="x",'3 - Projects'!$I138)</f>
        <v>0</v>
      </c>
      <c r="AL289" s="85">
        <f>IF(AL91="x",'3 - Projects'!$I134,0)+IF(AL92="x",'3 - Projects'!$I135)+IF(AL93="x",'3 - Projects'!$I136)+IF(AL94="x",'3 - Projects'!$I137)+IF(AL95="x",'3 - Projects'!$I138)</f>
        <v>0</v>
      </c>
      <c r="AM289" s="85">
        <f>IF(AM91="x",'3 - Projects'!$I134,0)+IF(AM92="x",'3 - Projects'!$I135)+IF(AM93="x",'3 - Projects'!$I136)+IF(AM94="x",'3 - Projects'!$I137)+IF(AM95="x",'3 - Projects'!$I138)</f>
        <v>0</v>
      </c>
      <c r="AN289" s="85">
        <f>IF(AN91="x",'3 - Projects'!$I134,0)+IF(AN92="x",'3 - Projects'!$I135)+IF(AN93="x",'3 - Projects'!$I136)+IF(AN94="x",'3 - Projects'!$I137)+IF(AN95="x",'3 - Projects'!$I138)</f>
        <v>0</v>
      </c>
      <c r="AO289" s="85">
        <f>IF(AO91="x",'3 - Projects'!$I134,0)+IF(AO92="x",'3 - Projects'!$I135)+IF(AO93="x",'3 - Projects'!$I136)+IF(AO94="x",'3 - Projects'!$I137)+IF(AO95="x",'3 - Projects'!$I138)</f>
        <v>0</v>
      </c>
      <c r="AP289" s="85">
        <f>IF(AP91="x",'3 - Projects'!$I134,0)+IF(AP92="x",'3 - Projects'!$I135)+IF(AP93="x",'3 - Projects'!$I136)+IF(AP94="x",'3 - Projects'!$I137)+IF(AP95="x",'3 - Projects'!$I138)</f>
        <v>0</v>
      </c>
      <c r="AQ289" s="85">
        <f>IF(AQ91="x",'3 - Projects'!$I134,0)+IF(AQ92="x",'3 - Projects'!$I135)+IF(AQ93="x",'3 - Projects'!$I136)+IF(AQ94="x",'3 - Projects'!$I137)+IF(AQ95="x",'3 - Projects'!$I138)</f>
        <v>0</v>
      </c>
      <c r="AR289" s="85">
        <f>IF(AR91="x",'3 - Projects'!$I134,0)+IF(AR92="x",'3 - Projects'!$I135)+IF(AR93="x",'3 - Projects'!$I136)+IF(AR94="x",'3 - Projects'!$I137)+IF(AR95="x",'3 - Projects'!$I138)</f>
        <v>0</v>
      </c>
      <c r="AS289" s="85">
        <f>IF(AS91="x",'3 - Projects'!$I134,0)+IF(AS92="x",'3 - Projects'!$I135)+IF(AS93="x",'3 - Projects'!$I136)+IF(AS94="x",'3 - Projects'!$I137)+IF(AS95="x",'3 - Projects'!$I138)</f>
        <v>0</v>
      </c>
      <c r="AT289" s="85">
        <f>IF(AT91="x",'3 - Projects'!$I134,0)+IF(AT92="x",'3 - Projects'!$I135)+IF(AT93="x",'3 - Projects'!$I136)+IF(AT94="x",'3 - Projects'!$I137)+IF(AT95="x",'3 - Projects'!$I138)</f>
        <v>0</v>
      </c>
      <c r="AU289" s="85">
        <f>IF(AU91="x",'3 - Projects'!$I134,0)+IF(AU92="x",'3 - Projects'!$I135)+IF(AU93="x",'3 - Projects'!$I136)+IF(AU94="x",'3 - Projects'!$I137)+IF(AU95="x",'3 - Projects'!$I138)</f>
        <v>0</v>
      </c>
      <c r="AV289" s="85">
        <f>IF(AV91="x",'3 - Projects'!$I134,0)+IF(AV92="x",'3 - Projects'!$I135)+IF(AV93="x",'3 - Projects'!$I136)+IF(AV94="x",'3 - Projects'!$I137)+IF(AV95="x",'3 - Projects'!$I138)</f>
        <v>0</v>
      </c>
      <c r="AW289" s="85">
        <f>IF(AW91="x",'3 - Projects'!$I134,0)+IF(AW92="x",'3 - Projects'!$I135)+IF(AW93="x",'3 - Projects'!$I136)+IF(AW94="x",'3 - Projects'!$I137)+IF(AW95="x",'3 - Projects'!$I138)</f>
        <v>0</v>
      </c>
      <c r="AX289" s="85">
        <f>IF(AX91="x",'3 - Projects'!$I134,0)+IF(AX92="x",'3 - Projects'!$I135)+IF(AX93="x",'3 - Projects'!$I136)+IF(AX94="x",'3 - Projects'!$I137)+IF(AX95="x",'3 - Projects'!$I138)</f>
        <v>0</v>
      </c>
      <c r="AY289" s="85">
        <f>IF(AY91="x",'3 - Projects'!$I134,0)+IF(AY92="x",'3 - Projects'!$I135)+IF(AY93="x",'3 - Projects'!$I136)+IF(AY94="x",'3 - Projects'!$I137)+IF(AY95="x",'3 - Projects'!$I138)</f>
        <v>0</v>
      </c>
      <c r="AZ289" s="85">
        <f>IF(AZ91="x",'3 - Projects'!$I134,0)+IF(AZ92="x",'3 - Projects'!$I135)+IF(AZ93="x",'3 - Projects'!$I136)+IF(AZ94="x",'3 - Projects'!$I137)+IF(AZ95="x",'3 - Projects'!$I138)</f>
        <v>0</v>
      </c>
      <c r="BA289" s="85">
        <f>IF(BA91="x",'3 - Projects'!$I134,0)+IF(BA92="x",'3 - Projects'!$I135)+IF(BA93="x",'3 - Projects'!$I136)+IF(BA94="x",'3 - Projects'!$I137)+IF(BA95="x",'3 - Projects'!$I138)</f>
        <v>0</v>
      </c>
      <c r="BB289" s="85">
        <f>IF(BB91="x",'3 - Projects'!$I134,0)+IF(BB92="x",'3 - Projects'!$I135)+IF(BB93="x",'3 - Projects'!$I136)+IF(BB94="x",'3 - Projects'!$I137)+IF(BB95="x",'3 - Projects'!$I138)</f>
        <v>0</v>
      </c>
      <c r="BC289" s="85">
        <f>IF(BC91="x",'3 - Projects'!$I134,0)+IF(BC92="x",'3 - Projects'!$I135)+IF(BC93="x",'3 - Projects'!$I136)+IF(BC94="x",'3 - Projects'!$I137)+IF(BC95="x",'3 - Projects'!$I138)</f>
        <v>0</v>
      </c>
      <c r="BD289" s="85">
        <f>IF(BD91="x",'3 - Projects'!$I134,0)+IF(BD92="x",'3 - Projects'!$I135)+IF(BD93="x",'3 - Projects'!$I136)+IF(BD94="x",'3 - Projects'!$I137)+IF(BD95="x",'3 - Projects'!$I138)</f>
        <v>0</v>
      </c>
      <c r="BE289" s="85">
        <f>IF(BE91="x",'3 - Projects'!$I134,0)+IF(BE92="x",'3 - Projects'!$I135)+IF(BE93="x",'3 - Projects'!$I136)+IF(BE94="x",'3 - Projects'!$I137)+IF(BE95="x",'3 - Projects'!$I138)</f>
        <v>0</v>
      </c>
      <c r="BF289" s="85">
        <f>IF(BF91="x",'3 - Projects'!$I134,0)+IF(BF92="x",'3 - Projects'!$I135)+IF(BF93="x",'3 - Projects'!$I136)+IF(BF94="x",'3 - Projects'!$I137)+IF(BF95="x",'3 - Projects'!$I138)</f>
        <v>0</v>
      </c>
      <c r="BG289" s="85">
        <f>IF(BG91="x",'3 - Projects'!$I134,0)+IF(BG92="x",'3 - Projects'!$I135)+IF(BG93="x",'3 - Projects'!$I136)+IF(BG94="x",'3 - Projects'!$I137)+IF(BG95="x",'3 - Projects'!$I138)</f>
        <v>0</v>
      </c>
      <c r="BH289" s="86">
        <f>IF(BH91="x",'3 - Projects'!$I134,0)+IF(BH92="x",'3 - Projects'!$I135)+IF(BH93="x",'3 - Projects'!$I136)+IF(BH94="x",'3 - Projects'!$I137)+IF(BH95="x",'3 - Projects'!$I138)</f>
        <v>0</v>
      </c>
    </row>
    <row r="290" spans="1:60">
      <c r="A290" s="84"/>
      <c r="B290" s="85" t="str">
        <f>IF(Resource4_Name&lt;&gt;"",Resource4_Name&amp;"(s)","")</f>
        <v/>
      </c>
      <c r="C290" s="85"/>
      <c r="D290" s="85"/>
      <c r="E290" s="85"/>
      <c r="F290" s="85"/>
      <c r="G290" s="85"/>
      <c r="H290" s="85"/>
      <c r="I290" s="84">
        <f>IF(I91="x",'3 - Projects'!$J134,0)+IF(I92="x",'3 - Projects'!$J135)+IF(I93="x",'3 - Projects'!$J136)+IF(I94="x",'3 - Projects'!$J137)+IF(I95="x",'3 - Projects'!$J138)</f>
        <v>0</v>
      </c>
      <c r="J290" s="85">
        <f>IF(J91="x",'3 - Projects'!$J134,0)+IF(J92="x",'3 - Projects'!$J135)+IF(J93="x",'3 - Projects'!$J136)+IF(J94="x",'3 - Projects'!$J137)+IF(J95="x",'3 - Projects'!$J138)</f>
        <v>0</v>
      </c>
      <c r="K290" s="85">
        <f>IF(K91="x",'3 - Projects'!$J134,0)+IF(K92="x",'3 - Projects'!$J135)+IF(K93="x",'3 - Projects'!$J136)+IF(K94="x",'3 - Projects'!$J137)+IF(K95="x",'3 - Projects'!$J138)</f>
        <v>0</v>
      </c>
      <c r="L290" s="85">
        <f>IF(L91="x",'3 - Projects'!$J134,0)+IF(L92="x",'3 - Projects'!$J135)+IF(L93="x",'3 - Projects'!$J136)+IF(L94="x",'3 - Projects'!$J137)+IF(L95="x",'3 - Projects'!$J138)</f>
        <v>0</v>
      </c>
      <c r="M290" s="85">
        <f>IF(M91="x",'3 - Projects'!$J134,0)+IF(M92="x",'3 - Projects'!$J135)+IF(M93="x",'3 - Projects'!$J136)+IF(M94="x",'3 - Projects'!$J137)+IF(M95="x",'3 - Projects'!$J138)</f>
        <v>0</v>
      </c>
      <c r="N290" s="85">
        <f>IF(N91="x",'3 - Projects'!$J134,0)+IF(N92="x",'3 - Projects'!$J135)+IF(N93="x",'3 - Projects'!$J136)+IF(N94="x",'3 - Projects'!$J137)+IF(N95="x",'3 - Projects'!$J138)</f>
        <v>0</v>
      </c>
      <c r="O290" s="85">
        <f>IF(O91="x",'3 - Projects'!$J134,0)+IF(O92="x",'3 - Projects'!$J135)+IF(O93="x",'3 - Projects'!$J136)+IF(O94="x",'3 - Projects'!$J137)+IF(O95="x",'3 - Projects'!$J138)</f>
        <v>0</v>
      </c>
      <c r="P290" s="85">
        <f>IF(P91="x",'3 - Projects'!$J134,0)+IF(P92="x",'3 - Projects'!$J135)+IF(P93="x",'3 - Projects'!$J136)+IF(P94="x",'3 - Projects'!$J137)+IF(P95="x",'3 - Projects'!$J138)</f>
        <v>0</v>
      </c>
      <c r="Q290" s="85">
        <f>IF(Q91="x",'3 - Projects'!$J134,0)+IF(Q92="x",'3 - Projects'!$J135)+IF(Q93="x",'3 - Projects'!$J136)+IF(Q94="x",'3 - Projects'!$J137)+IF(Q95="x",'3 - Projects'!$J138)</f>
        <v>0</v>
      </c>
      <c r="R290" s="85">
        <f>IF(R91="x",'3 - Projects'!$J134,0)+IF(R92="x",'3 - Projects'!$J135)+IF(R93="x",'3 - Projects'!$J136)+IF(R94="x",'3 - Projects'!$J137)+IF(R95="x",'3 - Projects'!$J138)</f>
        <v>0</v>
      </c>
      <c r="S290" s="85">
        <f>IF(S91="x",'3 - Projects'!$J134,0)+IF(S92="x",'3 - Projects'!$J135)+IF(S93="x",'3 - Projects'!$J136)+IF(S94="x",'3 - Projects'!$J137)+IF(S95="x",'3 - Projects'!$J138)</f>
        <v>0</v>
      </c>
      <c r="T290" s="85">
        <f>IF(T91="x",'3 - Projects'!$J134,0)+IF(T92="x",'3 - Projects'!$J135)+IF(T93="x",'3 - Projects'!$J136)+IF(T94="x",'3 - Projects'!$J137)+IF(T95="x",'3 - Projects'!$J138)</f>
        <v>0</v>
      </c>
      <c r="U290" s="85">
        <f>IF(U91="x",'3 - Projects'!$J134,0)+IF(U92="x",'3 - Projects'!$J135)+IF(U93="x",'3 - Projects'!$J136)+IF(U94="x",'3 - Projects'!$J137)+IF(U95="x",'3 - Projects'!$J138)</f>
        <v>0</v>
      </c>
      <c r="V290" s="85">
        <f>IF(V91="x",'3 - Projects'!$J134,0)+IF(V92="x",'3 - Projects'!$J135)+IF(V93="x",'3 - Projects'!$J136)+IF(V94="x",'3 - Projects'!$J137)+IF(V95="x",'3 - Projects'!$J138)</f>
        <v>0</v>
      </c>
      <c r="W290" s="85">
        <f>IF(W91="x",'3 - Projects'!$J134,0)+IF(W92="x",'3 - Projects'!$J135)+IF(W93="x",'3 - Projects'!$J136)+IF(W94="x",'3 - Projects'!$J137)+IF(W95="x",'3 - Projects'!$J138)</f>
        <v>0</v>
      </c>
      <c r="X290" s="85">
        <f>IF(X91="x",'3 - Projects'!$J134,0)+IF(X92="x",'3 - Projects'!$J135)+IF(X93="x",'3 - Projects'!$J136)+IF(X94="x",'3 - Projects'!$J137)+IF(X95="x",'3 - Projects'!$J138)</f>
        <v>0</v>
      </c>
      <c r="Y290" s="85">
        <f>IF(Y91="x",'3 - Projects'!$J134,0)+IF(Y92="x",'3 - Projects'!$J135)+IF(Y93="x",'3 - Projects'!$J136)+IF(Y94="x",'3 - Projects'!$J137)+IF(Y95="x",'3 - Projects'!$J138)</f>
        <v>0</v>
      </c>
      <c r="Z290" s="85">
        <f>IF(Z91="x",'3 - Projects'!$J134,0)+IF(Z92="x",'3 - Projects'!$J135)+IF(Z93="x",'3 - Projects'!$J136)+IF(Z94="x",'3 - Projects'!$J137)+IF(Z95="x",'3 - Projects'!$J138)</f>
        <v>0</v>
      </c>
      <c r="AA290" s="85">
        <f>IF(AA91="x",'3 - Projects'!$J134,0)+IF(AA92="x",'3 - Projects'!$J135)+IF(AA93="x",'3 - Projects'!$J136)+IF(AA94="x",'3 - Projects'!$J137)+IF(AA95="x",'3 - Projects'!$J138)</f>
        <v>0</v>
      </c>
      <c r="AB290" s="85">
        <f>IF(AB91="x",'3 - Projects'!$J134,0)+IF(AB92="x",'3 - Projects'!$J135)+IF(AB93="x",'3 - Projects'!$J136)+IF(AB94="x",'3 - Projects'!$J137)+IF(AB95="x",'3 - Projects'!$J138)</f>
        <v>0</v>
      </c>
      <c r="AC290" s="85">
        <f>IF(AC91="x",'3 - Projects'!$J134,0)+IF(AC92="x",'3 - Projects'!$J135)+IF(AC93="x",'3 - Projects'!$J136)+IF(AC94="x",'3 - Projects'!$J137)+IF(AC95="x",'3 - Projects'!$J138)</f>
        <v>0</v>
      </c>
      <c r="AD290" s="85">
        <f>IF(AD91="x",'3 - Projects'!$J134,0)+IF(AD92="x",'3 - Projects'!$J135)+IF(AD93="x",'3 - Projects'!$J136)+IF(AD94="x",'3 - Projects'!$J137)+IF(AD95="x",'3 - Projects'!$J138)</f>
        <v>0</v>
      </c>
      <c r="AE290" s="85">
        <f>IF(AE91="x",'3 - Projects'!$J134,0)+IF(AE92="x",'3 - Projects'!$J135)+IF(AE93="x",'3 - Projects'!$J136)+IF(AE94="x",'3 - Projects'!$J137)+IF(AE95="x",'3 - Projects'!$J138)</f>
        <v>0</v>
      </c>
      <c r="AF290" s="85">
        <f>IF(AF91="x",'3 - Projects'!$J134,0)+IF(AF92="x",'3 - Projects'!$J135)+IF(AF93="x",'3 - Projects'!$J136)+IF(AF94="x",'3 - Projects'!$J137)+IF(AF95="x",'3 - Projects'!$J138)</f>
        <v>0</v>
      </c>
      <c r="AG290" s="85">
        <f>IF(AG91="x",'3 - Projects'!$J134,0)+IF(AG92="x",'3 - Projects'!$J135)+IF(AG93="x",'3 - Projects'!$J136)+IF(AG94="x",'3 - Projects'!$J137)+IF(AG95="x",'3 - Projects'!$J138)</f>
        <v>0</v>
      </c>
      <c r="AH290" s="85">
        <f>IF(AH91="x",'3 - Projects'!$J134,0)+IF(AH92="x",'3 - Projects'!$J135)+IF(AH93="x",'3 - Projects'!$J136)+IF(AH94="x",'3 - Projects'!$J137)+IF(AH95="x",'3 - Projects'!$J138)</f>
        <v>0</v>
      </c>
      <c r="AI290" s="85">
        <f>IF(AI91="x",'3 - Projects'!$J134,0)+IF(AI92="x",'3 - Projects'!$J135)+IF(AI93="x",'3 - Projects'!$J136)+IF(AI94="x",'3 - Projects'!$J137)+IF(AI95="x",'3 - Projects'!$J138)</f>
        <v>0</v>
      </c>
      <c r="AJ290" s="85">
        <f>IF(AJ91="x",'3 - Projects'!$J134,0)+IF(AJ92="x",'3 - Projects'!$J135)+IF(AJ93="x",'3 - Projects'!$J136)+IF(AJ94="x",'3 - Projects'!$J137)+IF(AJ95="x",'3 - Projects'!$J138)</f>
        <v>0</v>
      </c>
      <c r="AK290" s="85">
        <f>IF(AK91="x",'3 - Projects'!$J134,0)+IF(AK92="x",'3 - Projects'!$J135)+IF(AK93="x",'3 - Projects'!$J136)+IF(AK94="x",'3 - Projects'!$J137)+IF(AK95="x",'3 - Projects'!$J138)</f>
        <v>0</v>
      </c>
      <c r="AL290" s="85">
        <f>IF(AL91="x",'3 - Projects'!$J134,0)+IF(AL92="x",'3 - Projects'!$J135)+IF(AL93="x",'3 - Projects'!$J136)+IF(AL94="x",'3 - Projects'!$J137)+IF(AL95="x",'3 - Projects'!$J138)</f>
        <v>0</v>
      </c>
      <c r="AM290" s="85">
        <f>IF(AM91="x",'3 - Projects'!$J134,0)+IF(AM92="x",'3 - Projects'!$J135)+IF(AM93="x",'3 - Projects'!$J136)+IF(AM94="x",'3 - Projects'!$J137)+IF(AM95="x",'3 - Projects'!$J138)</f>
        <v>0</v>
      </c>
      <c r="AN290" s="85">
        <f>IF(AN91="x",'3 - Projects'!$J134,0)+IF(AN92="x",'3 - Projects'!$J135)+IF(AN93="x",'3 - Projects'!$J136)+IF(AN94="x",'3 - Projects'!$J137)+IF(AN95="x",'3 - Projects'!$J138)</f>
        <v>0</v>
      </c>
      <c r="AO290" s="85">
        <f>IF(AO91="x",'3 - Projects'!$J134,0)+IF(AO92="x",'3 - Projects'!$J135)+IF(AO93="x",'3 - Projects'!$J136)+IF(AO94="x",'3 - Projects'!$J137)+IF(AO95="x",'3 - Projects'!$J138)</f>
        <v>0</v>
      </c>
      <c r="AP290" s="85">
        <f>IF(AP91="x",'3 - Projects'!$J134,0)+IF(AP92="x",'3 - Projects'!$J135)+IF(AP93="x",'3 - Projects'!$J136)+IF(AP94="x",'3 - Projects'!$J137)+IF(AP95="x",'3 - Projects'!$J138)</f>
        <v>0</v>
      </c>
      <c r="AQ290" s="85">
        <f>IF(AQ91="x",'3 - Projects'!$J134,0)+IF(AQ92="x",'3 - Projects'!$J135)+IF(AQ93="x",'3 - Projects'!$J136)+IF(AQ94="x",'3 - Projects'!$J137)+IF(AQ95="x",'3 - Projects'!$J138)</f>
        <v>0</v>
      </c>
      <c r="AR290" s="85">
        <f>IF(AR91="x",'3 - Projects'!$J134,0)+IF(AR92="x",'3 - Projects'!$J135)+IF(AR93="x",'3 - Projects'!$J136)+IF(AR94="x",'3 - Projects'!$J137)+IF(AR95="x",'3 - Projects'!$J138)</f>
        <v>0</v>
      </c>
      <c r="AS290" s="85">
        <f>IF(AS91="x",'3 - Projects'!$J134,0)+IF(AS92="x",'3 - Projects'!$J135)+IF(AS93="x",'3 - Projects'!$J136)+IF(AS94="x",'3 - Projects'!$J137)+IF(AS95="x",'3 - Projects'!$J138)</f>
        <v>0</v>
      </c>
      <c r="AT290" s="85">
        <f>IF(AT91="x",'3 - Projects'!$J134,0)+IF(AT92="x",'3 - Projects'!$J135)+IF(AT93="x",'3 - Projects'!$J136)+IF(AT94="x",'3 - Projects'!$J137)+IF(AT95="x",'3 - Projects'!$J138)</f>
        <v>0</v>
      </c>
      <c r="AU290" s="85">
        <f>IF(AU91="x",'3 - Projects'!$J134,0)+IF(AU92="x",'3 - Projects'!$J135)+IF(AU93="x",'3 - Projects'!$J136)+IF(AU94="x",'3 - Projects'!$J137)+IF(AU95="x",'3 - Projects'!$J138)</f>
        <v>0</v>
      </c>
      <c r="AV290" s="85">
        <f>IF(AV91="x",'3 - Projects'!$J134,0)+IF(AV92="x",'3 - Projects'!$J135)+IF(AV93="x",'3 - Projects'!$J136)+IF(AV94="x",'3 - Projects'!$J137)+IF(AV95="x",'3 - Projects'!$J138)</f>
        <v>0</v>
      </c>
      <c r="AW290" s="85">
        <f>IF(AW91="x",'3 - Projects'!$J134,0)+IF(AW92="x",'3 - Projects'!$J135)+IF(AW93="x",'3 - Projects'!$J136)+IF(AW94="x",'3 - Projects'!$J137)+IF(AW95="x",'3 - Projects'!$J138)</f>
        <v>0</v>
      </c>
      <c r="AX290" s="85">
        <f>IF(AX91="x",'3 - Projects'!$J134,0)+IF(AX92="x",'3 - Projects'!$J135)+IF(AX93="x",'3 - Projects'!$J136)+IF(AX94="x",'3 - Projects'!$J137)+IF(AX95="x",'3 - Projects'!$J138)</f>
        <v>0</v>
      </c>
      <c r="AY290" s="85">
        <f>IF(AY91="x",'3 - Projects'!$J134,0)+IF(AY92="x",'3 - Projects'!$J135)+IF(AY93="x",'3 - Projects'!$J136)+IF(AY94="x",'3 - Projects'!$J137)+IF(AY95="x",'3 - Projects'!$J138)</f>
        <v>0</v>
      </c>
      <c r="AZ290" s="85">
        <f>IF(AZ91="x",'3 - Projects'!$J134,0)+IF(AZ92="x",'3 - Projects'!$J135)+IF(AZ93="x",'3 - Projects'!$J136)+IF(AZ94="x",'3 - Projects'!$J137)+IF(AZ95="x",'3 - Projects'!$J138)</f>
        <v>0</v>
      </c>
      <c r="BA290" s="85">
        <f>IF(BA91="x",'3 - Projects'!$J134,0)+IF(BA92="x",'3 - Projects'!$J135)+IF(BA93="x",'3 - Projects'!$J136)+IF(BA94="x",'3 - Projects'!$J137)+IF(BA95="x",'3 - Projects'!$J138)</f>
        <v>0</v>
      </c>
      <c r="BB290" s="85">
        <f>IF(BB91="x",'3 - Projects'!$J134,0)+IF(BB92="x",'3 - Projects'!$J135)+IF(BB93="x",'3 - Projects'!$J136)+IF(BB94="x",'3 - Projects'!$J137)+IF(BB95="x",'3 - Projects'!$J138)</f>
        <v>0</v>
      </c>
      <c r="BC290" s="85">
        <f>IF(BC91="x",'3 - Projects'!$J134,0)+IF(BC92="x",'3 - Projects'!$J135)+IF(BC93="x",'3 - Projects'!$J136)+IF(BC94="x",'3 - Projects'!$J137)+IF(BC95="x",'3 - Projects'!$J138)</f>
        <v>0</v>
      </c>
      <c r="BD290" s="85">
        <f>IF(BD91="x",'3 - Projects'!$J134,0)+IF(BD92="x",'3 - Projects'!$J135)+IF(BD93="x",'3 - Projects'!$J136)+IF(BD94="x",'3 - Projects'!$J137)+IF(BD95="x",'3 - Projects'!$J138)</f>
        <v>0</v>
      </c>
      <c r="BE290" s="85">
        <f>IF(BE91="x",'3 - Projects'!$J134,0)+IF(BE92="x",'3 - Projects'!$J135)+IF(BE93="x",'3 - Projects'!$J136)+IF(BE94="x",'3 - Projects'!$J137)+IF(BE95="x",'3 - Projects'!$J138)</f>
        <v>0</v>
      </c>
      <c r="BF290" s="85">
        <f>IF(BF91="x",'3 - Projects'!$J134,0)+IF(BF92="x",'3 - Projects'!$J135)+IF(BF93="x",'3 - Projects'!$J136)+IF(BF94="x",'3 - Projects'!$J137)+IF(BF95="x",'3 - Projects'!$J138)</f>
        <v>0</v>
      </c>
      <c r="BG290" s="85">
        <f>IF(BG91="x",'3 - Projects'!$J134,0)+IF(BG92="x",'3 - Projects'!$J135)+IF(BG93="x",'3 - Projects'!$J136)+IF(BG94="x",'3 - Projects'!$J137)+IF(BG95="x",'3 - Projects'!$J138)</f>
        <v>0</v>
      </c>
      <c r="BH290" s="86">
        <f>IF(BH91="x",'3 - Projects'!$J134,0)+IF(BH92="x",'3 - Projects'!$J135)+IF(BH93="x",'3 - Projects'!$J136)+IF(BH94="x",'3 - Projects'!$J137)+IF(BH95="x",'3 - Projects'!$J138)</f>
        <v>0</v>
      </c>
    </row>
    <row r="291" spans="1:60">
      <c r="A291" s="84"/>
      <c r="B291" s="85" t="str">
        <f>IF(Resource5_Name&lt;&gt;"",Resource5_Name&amp;"(s)","")</f>
        <v/>
      </c>
      <c r="C291" s="85"/>
      <c r="D291" s="85"/>
      <c r="E291" s="85"/>
      <c r="F291" s="85"/>
      <c r="G291" s="85"/>
      <c r="H291" s="85"/>
      <c r="I291" s="84">
        <f>IF(I91="x",'3 - Projects'!$K134,0)+IF(I92="x",'3 - Projects'!$K135)+IF(I93="x",'3 - Projects'!$K136)+IF(I94="x",'3 - Projects'!$K137)+IF(I95="x",'3 - Projects'!$K138)</f>
        <v>0</v>
      </c>
      <c r="J291" s="85">
        <f>IF(J91="x",'3 - Projects'!$K134,0)+IF(J92="x",'3 - Projects'!$K135)+IF(J93="x",'3 - Projects'!$K136)+IF(J94="x",'3 - Projects'!$K137)+IF(J95="x",'3 - Projects'!$K138)</f>
        <v>0</v>
      </c>
      <c r="K291" s="85">
        <f>IF(K91="x",'3 - Projects'!$K134,0)+IF(K92="x",'3 - Projects'!$K135)+IF(K93="x",'3 - Projects'!$K136)+IF(K94="x",'3 - Projects'!$K137)+IF(K95="x",'3 - Projects'!$K138)</f>
        <v>0</v>
      </c>
      <c r="L291" s="85">
        <f>IF(L91="x",'3 - Projects'!$K134,0)+IF(L92="x",'3 - Projects'!$K135)+IF(L93="x",'3 - Projects'!$K136)+IF(L94="x",'3 - Projects'!$K137)+IF(L95="x",'3 - Projects'!$K138)</f>
        <v>0</v>
      </c>
      <c r="M291" s="85">
        <f>IF(M91="x",'3 - Projects'!$K134,0)+IF(M92="x",'3 - Projects'!$K135)+IF(M93="x",'3 - Projects'!$K136)+IF(M94="x",'3 - Projects'!$K137)+IF(M95="x",'3 - Projects'!$K138)</f>
        <v>0</v>
      </c>
      <c r="N291" s="85">
        <f>IF(N91="x",'3 - Projects'!$K134,0)+IF(N92="x",'3 - Projects'!$K135)+IF(N93="x",'3 - Projects'!$K136)+IF(N94="x",'3 - Projects'!$K137)+IF(N95="x",'3 - Projects'!$K138)</f>
        <v>0</v>
      </c>
      <c r="O291" s="85">
        <f>IF(O91="x",'3 - Projects'!$K134,0)+IF(O92="x",'3 - Projects'!$K135)+IF(O93="x",'3 - Projects'!$K136)+IF(O94="x",'3 - Projects'!$K137)+IF(O95="x",'3 - Projects'!$K138)</f>
        <v>0</v>
      </c>
      <c r="P291" s="85">
        <f>IF(P91="x",'3 - Projects'!$K134,0)+IF(P92="x",'3 - Projects'!$K135)+IF(P93="x",'3 - Projects'!$K136)+IF(P94="x",'3 - Projects'!$K137)+IF(P95="x",'3 - Projects'!$K138)</f>
        <v>0</v>
      </c>
      <c r="Q291" s="85">
        <f>IF(Q91="x",'3 - Projects'!$K134,0)+IF(Q92="x",'3 - Projects'!$K135)+IF(Q93="x",'3 - Projects'!$K136)+IF(Q94="x",'3 - Projects'!$K137)+IF(Q95="x",'3 - Projects'!$K138)</f>
        <v>0</v>
      </c>
      <c r="R291" s="85">
        <f>IF(R91="x",'3 - Projects'!$K134,0)+IF(R92="x",'3 - Projects'!$K135)+IF(R93="x",'3 - Projects'!$K136)+IF(R94="x",'3 - Projects'!$K137)+IF(R95="x",'3 - Projects'!$K138)</f>
        <v>0</v>
      </c>
      <c r="S291" s="85">
        <f>IF(S91="x",'3 - Projects'!$K134,0)+IF(S92="x",'3 - Projects'!$K135)+IF(S93="x",'3 - Projects'!$K136)+IF(S94="x",'3 - Projects'!$K137)+IF(S95="x",'3 - Projects'!$K138)</f>
        <v>0</v>
      </c>
      <c r="T291" s="85">
        <f>IF(T91="x",'3 - Projects'!$K134,0)+IF(T92="x",'3 - Projects'!$K135)+IF(T93="x",'3 - Projects'!$K136)+IF(T94="x",'3 - Projects'!$K137)+IF(T95="x",'3 - Projects'!$K138)</f>
        <v>0</v>
      </c>
      <c r="U291" s="85">
        <f>IF(U91="x",'3 - Projects'!$K134,0)+IF(U92="x",'3 - Projects'!$K135)+IF(U93="x",'3 - Projects'!$K136)+IF(U94="x",'3 - Projects'!$K137)+IF(U95="x",'3 - Projects'!$K138)</f>
        <v>0</v>
      </c>
      <c r="V291" s="85">
        <f>IF(V91="x",'3 - Projects'!$K134,0)+IF(V92="x",'3 - Projects'!$K135)+IF(V93="x",'3 - Projects'!$K136)+IF(V94="x",'3 - Projects'!$K137)+IF(V95="x",'3 - Projects'!$K138)</f>
        <v>0</v>
      </c>
      <c r="W291" s="85">
        <f>IF(W91="x",'3 - Projects'!$K134,0)+IF(W92="x",'3 - Projects'!$K135)+IF(W93="x",'3 - Projects'!$K136)+IF(W94="x",'3 - Projects'!$K137)+IF(W95="x",'3 - Projects'!$K138)</f>
        <v>0</v>
      </c>
      <c r="X291" s="85">
        <f>IF(X91="x",'3 - Projects'!$K134,0)+IF(X92="x",'3 - Projects'!$K135)+IF(X93="x",'3 - Projects'!$K136)+IF(X94="x",'3 - Projects'!$K137)+IF(X95="x",'3 - Projects'!$K138)</f>
        <v>0</v>
      </c>
      <c r="Y291" s="85">
        <f>IF(Y91="x",'3 - Projects'!$K134,0)+IF(Y92="x",'3 - Projects'!$K135)+IF(Y93="x",'3 - Projects'!$K136)+IF(Y94="x",'3 - Projects'!$K137)+IF(Y95="x",'3 - Projects'!$K138)</f>
        <v>0</v>
      </c>
      <c r="Z291" s="85">
        <f>IF(Z91="x",'3 - Projects'!$K134,0)+IF(Z92="x",'3 - Projects'!$K135)+IF(Z93="x",'3 - Projects'!$K136)+IF(Z94="x",'3 - Projects'!$K137)+IF(Z95="x",'3 - Projects'!$K138)</f>
        <v>0</v>
      </c>
      <c r="AA291" s="85">
        <f>IF(AA91="x",'3 - Projects'!$K134,0)+IF(AA92="x",'3 - Projects'!$K135)+IF(AA93="x",'3 - Projects'!$K136)+IF(AA94="x",'3 - Projects'!$K137)+IF(AA95="x",'3 - Projects'!$K138)</f>
        <v>0</v>
      </c>
      <c r="AB291" s="85">
        <f>IF(AB91="x",'3 - Projects'!$K134,0)+IF(AB92="x",'3 - Projects'!$K135)+IF(AB93="x",'3 - Projects'!$K136)+IF(AB94="x",'3 - Projects'!$K137)+IF(AB95="x",'3 - Projects'!$K138)</f>
        <v>0</v>
      </c>
      <c r="AC291" s="85">
        <f>IF(AC91="x",'3 - Projects'!$K134,0)+IF(AC92="x",'3 - Projects'!$K135)+IF(AC93="x",'3 - Projects'!$K136)+IF(AC94="x",'3 - Projects'!$K137)+IF(AC95="x",'3 - Projects'!$K138)</f>
        <v>0</v>
      </c>
      <c r="AD291" s="85">
        <f>IF(AD91="x",'3 - Projects'!$K134,0)+IF(AD92="x",'3 - Projects'!$K135)+IF(AD93="x",'3 - Projects'!$K136)+IF(AD94="x",'3 - Projects'!$K137)+IF(AD95="x",'3 - Projects'!$K138)</f>
        <v>0</v>
      </c>
      <c r="AE291" s="85">
        <f>IF(AE91="x",'3 - Projects'!$K134,0)+IF(AE92="x",'3 - Projects'!$K135)+IF(AE93="x",'3 - Projects'!$K136)+IF(AE94="x",'3 - Projects'!$K137)+IF(AE95="x",'3 - Projects'!$K138)</f>
        <v>0</v>
      </c>
      <c r="AF291" s="85">
        <f>IF(AF91="x",'3 - Projects'!$K134,0)+IF(AF92="x",'3 - Projects'!$K135)+IF(AF93="x",'3 - Projects'!$K136)+IF(AF94="x",'3 - Projects'!$K137)+IF(AF95="x",'3 - Projects'!$K138)</f>
        <v>0</v>
      </c>
      <c r="AG291" s="85">
        <f>IF(AG91="x",'3 - Projects'!$K134,0)+IF(AG92="x",'3 - Projects'!$K135)+IF(AG93="x",'3 - Projects'!$K136)+IF(AG94="x",'3 - Projects'!$K137)+IF(AG95="x",'3 - Projects'!$K138)</f>
        <v>0</v>
      </c>
      <c r="AH291" s="85">
        <f>IF(AH91="x",'3 - Projects'!$K134,0)+IF(AH92="x",'3 - Projects'!$K135)+IF(AH93="x",'3 - Projects'!$K136)+IF(AH94="x",'3 - Projects'!$K137)+IF(AH95="x",'3 - Projects'!$K138)</f>
        <v>0</v>
      </c>
      <c r="AI291" s="85">
        <f>IF(AI91="x",'3 - Projects'!$K134,0)+IF(AI92="x",'3 - Projects'!$K135)+IF(AI93="x",'3 - Projects'!$K136)+IF(AI94="x",'3 - Projects'!$K137)+IF(AI95="x",'3 - Projects'!$K138)</f>
        <v>0</v>
      </c>
      <c r="AJ291" s="85">
        <f>IF(AJ91="x",'3 - Projects'!$K134,0)+IF(AJ92="x",'3 - Projects'!$K135)+IF(AJ93="x",'3 - Projects'!$K136)+IF(AJ94="x",'3 - Projects'!$K137)+IF(AJ95="x",'3 - Projects'!$K138)</f>
        <v>0</v>
      </c>
      <c r="AK291" s="85">
        <f>IF(AK91="x",'3 - Projects'!$K134,0)+IF(AK92="x",'3 - Projects'!$K135)+IF(AK93="x",'3 - Projects'!$K136)+IF(AK94="x",'3 - Projects'!$K137)+IF(AK95="x",'3 - Projects'!$K138)</f>
        <v>0</v>
      </c>
      <c r="AL291" s="85">
        <f>IF(AL91="x",'3 - Projects'!$K134,0)+IF(AL92="x",'3 - Projects'!$K135)+IF(AL93="x",'3 - Projects'!$K136)+IF(AL94="x",'3 - Projects'!$K137)+IF(AL95="x",'3 - Projects'!$K138)</f>
        <v>0</v>
      </c>
      <c r="AM291" s="85">
        <f>IF(AM91="x",'3 - Projects'!$K134,0)+IF(AM92="x",'3 - Projects'!$K135)+IF(AM93="x",'3 - Projects'!$K136)+IF(AM94="x",'3 - Projects'!$K137)+IF(AM95="x",'3 - Projects'!$K138)</f>
        <v>0</v>
      </c>
      <c r="AN291" s="85">
        <f>IF(AN91="x",'3 - Projects'!$K134,0)+IF(AN92="x",'3 - Projects'!$K135)+IF(AN93="x",'3 - Projects'!$K136)+IF(AN94="x",'3 - Projects'!$K137)+IF(AN95="x",'3 - Projects'!$K138)</f>
        <v>0</v>
      </c>
      <c r="AO291" s="85">
        <f>IF(AO91="x",'3 - Projects'!$K134,0)+IF(AO92="x",'3 - Projects'!$K135)+IF(AO93="x",'3 - Projects'!$K136)+IF(AO94="x",'3 - Projects'!$K137)+IF(AO95="x",'3 - Projects'!$K138)</f>
        <v>0</v>
      </c>
      <c r="AP291" s="85">
        <f>IF(AP91="x",'3 - Projects'!$K134,0)+IF(AP92="x",'3 - Projects'!$K135)+IF(AP93="x",'3 - Projects'!$K136)+IF(AP94="x",'3 - Projects'!$K137)+IF(AP95="x",'3 - Projects'!$K138)</f>
        <v>0</v>
      </c>
      <c r="AQ291" s="85">
        <f>IF(AQ91="x",'3 - Projects'!$K134,0)+IF(AQ92="x",'3 - Projects'!$K135)+IF(AQ93="x",'3 - Projects'!$K136)+IF(AQ94="x",'3 - Projects'!$K137)+IF(AQ95="x",'3 - Projects'!$K138)</f>
        <v>0</v>
      </c>
      <c r="AR291" s="85">
        <f>IF(AR91="x",'3 - Projects'!$K134,0)+IF(AR92="x",'3 - Projects'!$K135)+IF(AR93="x",'3 - Projects'!$K136)+IF(AR94="x",'3 - Projects'!$K137)+IF(AR95="x",'3 - Projects'!$K138)</f>
        <v>0</v>
      </c>
      <c r="AS291" s="85">
        <f>IF(AS91="x",'3 - Projects'!$K134,0)+IF(AS92="x",'3 - Projects'!$K135)+IF(AS93="x",'3 - Projects'!$K136)+IF(AS94="x",'3 - Projects'!$K137)+IF(AS95="x",'3 - Projects'!$K138)</f>
        <v>0</v>
      </c>
      <c r="AT291" s="85">
        <f>IF(AT91="x",'3 - Projects'!$K134,0)+IF(AT92="x",'3 - Projects'!$K135)+IF(AT93="x",'3 - Projects'!$K136)+IF(AT94="x",'3 - Projects'!$K137)+IF(AT95="x",'3 - Projects'!$K138)</f>
        <v>0</v>
      </c>
      <c r="AU291" s="85">
        <f>IF(AU91="x",'3 - Projects'!$K134,0)+IF(AU92="x",'3 - Projects'!$K135)+IF(AU93="x",'3 - Projects'!$K136)+IF(AU94="x",'3 - Projects'!$K137)+IF(AU95="x",'3 - Projects'!$K138)</f>
        <v>0</v>
      </c>
      <c r="AV291" s="85">
        <f>IF(AV91="x",'3 - Projects'!$K134,0)+IF(AV92="x",'3 - Projects'!$K135)+IF(AV93="x",'3 - Projects'!$K136)+IF(AV94="x",'3 - Projects'!$K137)+IF(AV95="x",'3 - Projects'!$K138)</f>
        <v>0</v>
      </c>
      <c r="AW291" s="85">
        <f>IF(AW91="x",'3 - Projects'!$K134,0)+IF(AW92="x",'3 - Projects'!$K135)+IF(AW93="x",'3 - Projects'!$K136)+IF(AW94="x",'3 - Projects'!$K137)+IF(AW95="x",'3 - Projects'!$K138)</f>
        <v>0</v>
      </c>
      <c r="AX291" s="85">
        <f>IF(AX91="x",'3 - Projects'!$K134,0)+IF(AX92="x",'3 - Projects'!$K135)+IF(AX93="x",'3 - Projects'!$K136)+IF(AX94="x",'3 - Projects'!$K137)+IF(AX95="x",'3 - Projects'!$K138)</f>
        <v>0</v>
      </c>
      <c r="AY291" s="85">
        <f>IF(AY91="x",'3 - Projects'!$K134,0)+IF(AY92="x",'3 - Projects'!$K135)+IF(AY93="x",'3 - Projects'!$K136)+IF(AY94="x",'3 - Projects'!$K137)+IF(AY95="x",'3 - Projects'!$K138)</f>
        <v>0</v>
      </c>
      <c r="AZ291" s="85">
        <f>IF(AZ91="x",'3 - Projects'!$K134,0)+IF(AZ92="x",'3 - Projects'!$K135)+IF(AZ93="x",'3 - Projects'!$K136)+IF(AZ94="x",'3 - Projects'!$K137)+IF(AZ95="x",'3 - Projects'!$K138)</f>
        <v>0</v>
      </c>
      <c r="BA291" s="85">
        <f>IF(BA91="x",'3 - Projects'!$K134,0)+IF(BA92="x",'3 - Projects'!$K135)+IF(BA93="x",'3 - Projects'!$K136)+IF(BA94="x",'3 - Projects'!$K137)+IF(BA95="x",'3 - Projects'!$K138)</f>
        <v>0</v>
      </c>
      <c r="BB291" s="85">
        <f>IF(BB91="x",'3 - Projects'!$K134,0)+IF(BB92="x",'3 - Projects'!$K135)+IF(BB93="x",'3 - Projects'!$K136)+IF(BB94="x",'3 - Projects'!$K137)+IF(BB95="x",'3 - Projects'!$K138)</f>
        <v>0</v>
      </c>
      <c r="BC291" s="85">
        <f>IF(BC91="x",'3 - Projects'!$K134,0)+IF(BC92="x",'3 - Projects'!$K135)+IF(BC93="x",'3 - Projects'!$K136)+IF(BC94="x",'3 - Projects'!$K137)+IF(BC95="x",'3 - Projects'!$K138)</f>
        <v>0</v>
      </c>
      <c r="BD291" s="85">
        <f>IF(BD91="x",'3 - Projects'!$K134,0)+IF(BD92="x",'3 - Projects'!$K135)+IF(BD93="x",'3 - Projects'!$K136)+IF(BD94="x",'3 - Projects'!$K137)+IF(BD95="x",'3 - Projects'!$K138)</f>
        <v>0</v>
      </c>
      <c r="BE291" s="85">
        <f>IF(BE91="x",'3 - Projects'!$K134,0)+IF(BE92="x",'3 - Projects'!$K135)+IF(BE93="x",'3 - Projects'!$K136)+IF(BE94="x",'3 - Projects'!$K137)+IF(BE95="x",'3 - Projects'!$K138)</f>
        <v>0</v>
      </c>
      <c r="BF291" s="85">
        <f>IF(BF91="x",'3 - Projects'!$K134,0)+IF(BF92="x",'3 - Projects'!$K135)+IF(BF93="x",'3 - Projects'!$K136)+IF(BF94="x",'3 - Projects'!$K137)+IF(BF95="x",'3 - Projects'!$K138)</f>
        <v>0</v>
      </c>
      <c r="BG291" s="85">
        <f>IF(BG91="x",'3 - Projects'!$K134,0)+IF(BG92="x",'3 - Projects'!$K135)+IF(BG93="x",'3 - Projects'!$K136)+IF(BG94="x",'3 - Projects'!$K137)+IF(BG95="x",'3 - Projects'!$K138)</f>
        <v>0</v>
      </c>
      <c r="BH291" s="86">
        <f>IF(BH91="x",'3 - Projects'!$K134,0)+IF(BH92="x",'3 - Projects'!$K135)+IF(BH93="x",'3 - Projects'!$K136)+IF(BH94="x",'3 - Projects'!$K137)+IF(BH95="x",'3 - Projects'!$K138)</f>
        <v>0</v>
      </c>
    </row>
    <row r="292" spans="1:60">
      <c r="A292" s="84"/>
      <c r="B292" s="85" t="str">
        <f>IF(Resource6_Name&lt;&gt;"",Resource6_Name&amp;"(s)","")</f>
        <v/>
      </c>
      <c r="C292" s="85"/>
      <c r="D292" s="85"/>
      <c r="E292" s="85"/>
      <c r="F292" s="85"/>
      <c r="G292" s="85"/>
      <c r="H292" s="85"/>
      <c r="I292" s="84">
        <f>IF(I91="x",'3 - Projects'!$L134,0)+IF(I92="x",'3 - Projects'!$L135)+IF(I93="x",'3 - Projects'!$L136)+IF(I94="x",'3 - Projects'!$L137)+IF(I95="x",'3 - Projects'!$L138)</f>
        <v>0</v>
      </c>
      <c r="J292" s="85">
        <f>IF(J91="x",'3 - Projects'!$L134,0)+IF(J92="x",'3 - Projects'!$L135)+IF(J93="x",'3 - Projects'!$L136)+IF(J94="x",'3 - Projects'!$L137)+IF(J95="x",'3 - Projects'!$L138)</f>
        <v>0</v>
      </c>
      <c r="K292" s="85">
        <f>IF(K91="x",'3 - Projects'!$L134,0)+IF(K92="x",'3 - Projects'!$L135)+IF(K93="x",'3 - Projects'!$L136)+IF(K94="x",'3 - Projects'!$L137)+IF(K95="x",'3 - Projects'!$L138)</f>
        <v>0</v>
      </c>
      <c r="L292" s="85">
        <f>IF(L91="x",'3 - Projects'!$L134,0)+IF(L92="x",'3 - Projects'!$L135)+IF(L93="x",'3 - Projects'!$L136)+IF(L94="x",'3 - Projects'!$L137)+IF(L95="x",'3 - Projects'!$L138)</f>
        <v>0</v>
      </c>
      <c r="M292" s="85">
        <f>IF(M91="x",'3 - Projects'!$L134,0)+IF(M92="x",'3 - Projects'!$L135)+IF(M93="x",'3 - Projects'!$L136)+IF(M94="x",'3 - Projects'!$L137)+IF(M95="x",'3 - Projects'!$L138)</f>
        <v>0</v>
      </c>
      <c r="N292" s="85">
        <f>IF(N91="x",'3 - Projects'!$L134,0)+IF(N92="x",'3 - Projects'!$L135)+IF(N93="x",'3 - Projects'!$L136)+IF(N94="x",'3 - Projects'!$L137)+IF(N95="x",'3 - Projects'!$L138)</f>
        <v>0</v>
      </c>
      <c r="O292" s="85">
        <f>IF(O91="x",'3 - Projects'!$L134,0)+IF(O92="x",'3 - Projects'!$L135)+IF(O93="x",'3 - Projects'!$L136)+IF(O94="x",'3 - Projects'!$L137)+IF(O95="x",'3 - Projects'!$L138)</f>
        <v>0</v>
      </c>
      <c r="P292" s="85">
        <f>IF(P91="x",'3 - Projects'!$L134,0)+IF(P92="x",'3 - Projects'!$L135)+IF(P93="x",'3 - Projects'!$L136)+IF(P94="x",'3 - Projects'!$L137)+IF(P95="x",'3 - Projects'!$L138)</f>
        <v>0</v>
      </c>
      <c r="Q292" s="85">
        <f>IF(Q91="x",'3 - Projects'!$L134,0)+IF(Q92="x",'3 - Projects'!$L135)+IF(Q93="x",'3 - Projects'!$L136)+IF(Q94="x",'3 - Projects'!$L137)+IF(Q95="x",'3 - Projects'!$L138)</f>
        <v>0</v>
      </c>
      <c r="R292" s="85">
        <f>IF(R91="x",'3 - Projects'!$L134,0)+IF(R92="x",'3 - Projects'!$L135)+IF(R93="x",'3 - Projects'!$L136)+IF(R94="x",'3 - Projects'!$L137)+IF(R95="x",'3 - Projects'!$L138)</f>
        <v>0</v>
      </c>
      <c r="S292" s="85">
        <f>IF(S91="x",'3 - Projects'!$L134,0)+IF(S92="x",'3 - Projects'!$L135)+IF(S93="x",'3 - Projects'!$L136)+IF(S94="x",'3 - Projects'!$L137)+IF(S95="x",'3 - Projects'!$L138)</f>
        <v>0</v>
      </c>
      <c r="T292" s="85">
        <f>IF(T91="x",'3 - Projects'!$L134,0)+IF(T92="x",'3 - Projects'!$L135)+IF(T93="x",'3 - Projects'!$L136)+IF(T94="x",'3 - Projects'!$L137)+IF(T95="x",'3 - Projects'!$L138)</f>
        <v>0</v>
      </c>
      <c r="U292" s="85">
        <f>IF(U91="x",'3 - Projects'!$L134,0)+IF(U92="x",'3 - Projects'!$L135)+IF(U93="x",'3 - Projects'!$L136)+IF(U94="x",'3 - Projects'!$L137)+IF(U95="x",'3 - Projects'!$L138)</f>
        <v>0</v>
      </c>
      <c r="V292" s="85">
        <f>IF(V91="x",'3 - Projects'!$L134,0)+IF(V92="x",'3 - Projects'!$L135)+IF(V93="x",'3 - Projects'!$L136)+IF(V94="x",'3 - Projects'!$L137)+IF(V95="x",'3 - Projects'!$L138)</f>
        <v>0</v>
      </c>
      <c r="W292" s="85">
        <f>IF(W91="x",'3 - Projects'!$L134,0)+IF(W92="x",'3 - Projects'!$L135)+IF(W93="x",'3 - Projects'!$L136)+IF(W94="x",'3 - Projects'!$L137)+IF(W95="x",'3 - Projects'!$L138)</f>
        <v>0</v>
      </c>
      <c r="X292" s="85">
        <f>IF(X91="x",'3 - Projects'!$L134,0)+IF(X92="x",'3 - Projects'!$L135)+IF(X93="x",'3 - Projects'!$L136)+IF(X94="x",'3 - Projects'!$L137)+IF(X95="x",'3 - Projects'!$L138)</f>
        <v>0</v>
      </c>
      <c r="Y292" s="85">
        <f>IF(Y91="x",'3 - Projects'!$L134,0)+IF(Y92="x",'3 - Projects'!$L135)+IF(Y93="x",'3 - Projects'!$L136)+IF(Y94="x",'3 - Projects'!$L137)+IF(Y95="x",'3 - Projects'!$L138)</f>
        <v>0</v>
      </c>
      <c r="Z292" s="85">
        <f>IF(Z91="x",'3 - Projects'!$L134,0)+IF(Z92="x",'3 - Projects'!$L135)+IF(Z93="x",'3 - Projects'!$L136)+IF(Z94="x",'3 - Projects'!$L137)+IF(Z95="x",'3 - Projects'!$L138)</f>
        <v>0</v>
      </c>
      <c r="AA292" s="85">
        <f>IF(AA91="x",'3 - Projects'!$L134,0)+IF(AA92="x",'3 - Projects'!$L135)+IF(AA93="x",'3 - Projects'!$L136)+IF(AA94="x",'3 - Projects'!$L137)+IF(AA95="x",'3 - Projects'!$L138)</f>
        <v>0</v>
      </c>
      <c r="AB292" s="85">
        <f>IF(AB91="x",'3 - Projects'!$L134,0)+IF(AB92="x",'3 - Projects'!$L135)+IF(AB93="x",'3 - Projects'!$L136)+IF(AB94="x",'3 - Projects'!$L137)+IF(AB95="x",'3 - Projects'!$L138)</f>
        <v>0</v>
      </c>
      <c r="AC292" s="85">
        <f>IF(AC91="x",'3 - Projects'!$L134,0)+IF(AC92="x",'3 - Projects'!$L135)+IF(AC93="x",'3 - Projects'!$L136)+IF(AC94="x",'3 - Projects'!$L137)+IF(AC95="x",'3 - Projects'!$L138)</f>
        <v>0</v>
      </c>
      <c r="AD292" s="85">
        <f>IF(AD91="x",'3 - Projects'!$L134,0)+IF(AD92="x",'3 - Projects'!$L135)+IF(AD93="x",'3 - Projects'!$L136)+IF(AD94="x",'3 - Projects'!$L137)+IF(AD95="x",'3 - Projects'!$L138)</f>
        <v>0</v>
      </c>
      <c r="AE292" s="85">
        <f>IF(AE91="x",'3 - Projects'!$L134,0)+IF(AE92="x",'3 - Projects'!$L135)+IF(AE93="x",'3 - Projects'!$L136)+IF(AE94="x",'3 - Projects'!$L137)+IF(AE95="x",'3 - Projects'!$L138)</f>
        <v>0</v>
      </c>
      <c r="AF292" s="85">
        <f>IF(AF91="x",'3 - Projects'!$L134,0)+IF(AF92="x",'3 - Projects'!$L135)+IF(AF93="x",'3 - Projects'!$L136)+IF(AF94="x",'3 - Projects'!$L137)+IF(AF95="x",'3 - Projects'!$L138)</f>
        <v>0</v>
      </c>
      <c r="AG292" s="85">
        <f>IF(AG91="x",'3 - Projects'!$L134,0)+IF(AG92="x",'3 - Projects'!$L135)+IF(AG93="x",'3 - Projects'!$L136)+IF(AG94="x",'3 - Projects'!$L137)+IF(AG95="x",'3 - Projects'!$L138)</f>
        <v>0</v>
      </c>
      <c r="AH292" s="85">
        <f>IF(AH91="x",'3 - Projects'!$L134,0)+IF(AH92="x",'3 - Projects'!$L135)+IF(AH93="x",'3 - Projects'!$L136)+IF(AH94="x",'3 - Projects'!$L137)+IF(AH95="x",'3 - Projects'!$L138)</f>
        <v>0</v>
      </c>
      <c r="AI292" s="85">
        <f>IF(AI91="x",'3 - Projects'!$L134,0)+IF(AI92="x",'3 - Projects'!$L135)+IF(AI93="x",'3 - Projects'!$L136)+IF(AI94="x",'3 - Projects'!$L137)+IF(AI95="x",'3 - Projects'!$L138)</f>
        <v>0</v>
      </c>
      <c r="AJ292" s="85">
        <f>IF(AJ91="x",'3 - Projects'!$L134,0)+IF(AJ92="x",'3 - Projects'!$L135)+IF(AJ93="x",'3 - Projects'!$L136)+IF(AJ94="x",'3 - Projects'!$L137)+IF(AJ95="x",'3 - Projects'!$L138)</f>
        <v>0</v>
      </c>
      <c r="AK292" s="85">
        <f>IF(AK91="x",'3 - Projects'!$L134,0)+IF(AK92="x",'3 - Projects'!$L135)+IF(AK93="x",'3 - Projects'!$L136)+IF(AK94="x",'3 - Projects'!$L137)+IF(AK95="x",'3 - Projects'!$L138)</f>
        <v>0</v>
      </c>
      <c r="AL292" s="85">
        <f>IF(AL91="x",'3 - Projects'!$L134,0)+IF(AL92="x",'3 - Projects'!$L135)+IF(AL93="x",'3 - Projects'!$L136)+IF(AL94="x",'3 - Projects'!$L137)+IF(AL95="x",'3 - Projects'!$L138)</f>
        <v>0</v>
      </c>
      <c r="AM292" s="85">
        <f>IF(AM91="x",'3 - Projects'!$L134,0)+IF(AM92="x",'3 - Projects'!$L135)+IF(AM93="x",'3 - Projects'!$L136)+IF(AM94="x",'3 - Projects'!$L137)+IF(AM95="x",'3 - Projects'!$L138)</f>
        <v>0</v>
      </c>
      <c r="AN292" s="85">
        <f>IF(AN91="x",'3 - Projects'!$L134,0)+IF(AN92="x",'3 - Projects'!$L135)+IF(AN93="x",'3 - Projects'!$L136)+IF(AN94="x",'3 - Projects'!$L137)+IF(AN95="x",'3 - Projects'!$L138)</f>
        <v>0</v>
      </c>
      <c r="AO292" s="85">
        <f>IF(AO91="x",'3 - Projects'!$L134,0)+IF(AO92="x",'3 - Projects'!$L135)+IF(AO93="x",'3 - Projects'!$L136)+IF(AO94="x",'3 - Projects'!$L137)+IF(AO95="x",'3 - Projects'!$L138)</f>
        <v>0</v>
      </c>
      <c r="AP292" s="85">
        <f>IF(AP91="x",'3 - Projects'!$L134,0)+IF(AP92="x",'3 - Projects'!$L135)+IF(AP93="x",'3 - Projects'!$L136)+IF(AP94="x",'3 - Projects'!$L137)+IF(AP95="x",'3 - Projects'!$L138)</f>
        <v>0</v>
      </c>
      <c r="AQ292" s="85">
        <f>IF(AQ91="x",'3 - Projects'!$L134,0)+IF(AQ92="x",'3 - Projects'!$L135)+IF(AQ93="x",'3 - Projects'!$L136)+IF(AQ94="x",'3 - Projects'!$L137)+IF(AQ95="x",'3 - Projects'!$L138)</f>
        <v>0</v>
      </c>
      <c r="AR292" s="85">
        <f>IF(AR91="x",'3 - Projects'!$L134,0)+IF(AR92="x",'3 - Projects'!$L135)+IF(AR93="x",'3 - Projects'!$L136)+IF(AR94="x",'3 - Projects'!$L137)+IF(AR95="x",'3 - Projects'!$L138)</f>
        <v>0</v>
      </c>
      <c r="AS292" s="85">
        <f>IF(AS91="x",'3 - Projects'!$L134,0)+IF(AS92="x",'3 - Projects'!$L135)+IF(AS93="x",'3 - Projects'!$L136)+IF(AS94="x",'3 - Projects'!$L137)+IF(AS95="x",'3 - Projects'!$L138)</f>
        <v>0</v>
      </c>
      <c r="AT292" s="85">
        <f>IF(AT91="x",'3 - Projects'!$L134,0)+IF(AT92="x",'3 - Projects'!$L135)+IF(AT93="x",'3 - Projects'!$L136)+IF(AT94="x",'3 - Projects'!$L137)+IF(AT95="x",'3 - Projects'!$L138)</f>
        <v>0</v>
      </c>
      <c r="AU292" s="85">
        <f>IF(AU91="x",'3 - Projects'!$L134,0)+IF(AU92="x",'3 - Projects'!$L135)+IF(AU93="x",'3 - Projects'!$L136)+IF(AU94="x",'3 - Projects'!$L137)+IF(AU95="x",'3 - Projects'!$L138)</f>
        <v>0</v>
      </c>
      <c r="AV292" s="85">
        <f>IF(AV91="x",'3 - Projects'!$L134,0)+IF(AV92="x",'3 - Projects'!$L135)+IF(AV93="x",'3 - Projects'!$L136)+IF(AV94="x",'3 - Projects'!$L137)+IF(AV95="x",'3 - Projects'!$L138)</f>
        <v>0</v>
      </c>
      <c r="AW292" s="85">
        <f>IF(AW91="x",'3 - Projects'!$L134,0)+IF(AW92="x",'3 - Projects'!$L135)+IF(AW93="x",'3 - Projects'!$L136)+IF(AW94="x",'3 - Projects'!$L137)+IF(AW95="x",'3 - Projects'!$L138)</f>
        <v>0</v>
      </c>
      <c r="AX292" s="85">
        <f>IF(AX91="x",'3 - Projects'!$L134,0)+IF(AX92="x",'3 - Projects'!$L135)+IF(AX93="x",'3 - Projects'!$L136)+IF(AX94="x",'3 - Projects'!$L137)+IF(AX95="x",'3 - Projects'!$L138)</f>
        <v>0</v>
      </c>
      <c r="AY292" s="85">
        <f>IF(AY91="x",'3 - Projects'!$L134,0)+IF(AY92="x",'3 - Projects'!$L135)+IF(AY93="x",'3 - Projects'!$L136)+IF(AY94="x",'3 - Projects'!$L137)+IF(AY95="x",'3 - Projects'!$L138)</f>
        <v>0</v>
      </c>
      <c r="AZ292" s="85">
        <f>IF(AZ91="x",'3 - Projects'!$L134,0)+IF(AZ92="x",'3 - Projects'!$L135)+IF(AZ93="x",'3 - Projects'!$L136)+IF(AZ94="x",'3 - Projects'!$L137)+IF(AZ95="x",'3 - Projects'!$L138)</f>
        <v>0</v>
      </c>
      <c r="BA292" s="85">
        <f>IF(BA91="x",'3 - Projects'!$L134,0)+IF(BA92="x",'3 - Projects'!$L135)+IF(BA93="x",'3 - Projects'!$L136)+IF(BA94="x",'3 - Projects'!$L137)+IF(BA95="x",'3 - Projects'!$L138)</f>
        <v>0</v>
      </c>
      <c r="BB292" s="85">
        <f>IF(BB91="x",'3 - Projects'!$L134,0)+IF(BB92="x",'3 - Projects'!$L135)+IF(BB93="x",'3 - Projects'!$L136)+IF(BB94="x",'3 - Projects'!$L137)+IF(BB95="x",'3 - Projects'!$L138)</f>
        <v>0</v>
      </c>
      <c r="BC292" s="85">
        <f>IF(BC91="x",'3 - Projects'!$L134,0)+IF(BC92="x",'3 - Projects'!$L135)+IF(BC93="x",'3 - Projects'!$L136)+IF(BC94="x",'3 - Projects'!$L137)+IF(BC95="x",'3 - Projects'!$L138)</f>
        <v>0</v>
      </c>
      <c r="BD292" s="85">
        <f>IF(BD91="x",'3 - Projects'!$L134,0)+IF(BD92="x",'3 - Projects'!$L135)+IF(BD93="x",'3 - Projects'!$L136)+IF(BD94="x",'3 - Projects'!$L137)+IF(BD95="x",'3 - Projects'!$L138)</f>
        <v>0</v>
      </c>
      <c r="BE292" s="85">
        <f>IF(BE91="x",'3 - Projects'!$L134,0)+IF(BE92="x",'3 - Projects'!$L135)+IF(BE93="x",'3 - Projects'!$L136)+IF(BE94="x",'3 - Projects'!$L137)+IF(BE95="x",'3 - Projects'!$L138)</f>
        <v>0</v>
      </c>
      <c r="BF292" s="85">
        <f>IF(BF91="x",'3 - Projects'!$L134,0)+IF(BF92="x",'3 - Projects'!$L135)+IF(BF93="x",'3 - Projects'!$L136)+IF(BF94="x",'3 - Projects'!$L137)+IF(BF95="x",'3 - Projects'!$L138)</f>
        <v>0</v>
      </c>
      <c r="BG292" s="85">
        <f>IF(BG91="x",'3 - Projects'!$L134,0)+IF(BG92="x",'3 - Projects'!$L135)+IF(BG93="x",'3 - Projects'!$L136)+IF(BG94="x",'3 - Projects'!$L137)+IF(BG95="x",'3 - Projects'!$L138)</f>
        <v>0</v>
      </c>
      <c r="BH292" s="86">
        <f>IF(BH91="x",'3 - Projects'!$L134,0)+IF(BH92="x",'3 - Projects'!$L135)+IF(BH93="x",'3 - Projects'!$L136)+IF(BH94="x",'3 - Projects'!$L137)+IF(BH95="x",'3 - Projects'!$L138)</f>
        <v>0</v>
      </c>
    </row>
    <row r="293" spans="1:60">
      <c r="A293" s="84"/>
      <c r="B293" s="85" t="str">
        <f>IF(Resource7_Name&lt;&gt;"",Resource7_Name&amp;"(s)","")</f>
        <v/>
      </c>
      <c r="C293" s="85"/>
      <c r="D293" s="85"/>
      <c r="E293" s="85"/>
      <c r="F293" s="85"/>
      <c r="G293" s="85"/>
      <c r="H293" s="85"/>
      <c r="I293" s="84">
        <f>IF(I91="x",'3 - Projects'!$M134,0)+IF(I92="x",'3 - Projects'!$M135)+IF(I93="x",'3 - Projects'!$M136)+IF(I94="x",'3 - Projects'!$M137)+IF(I95="x",'3 - Projects'!$M138)</f>
        <v>0</v>
      </c>
      <c r="J293" s="85">
        <f>IF(J91="x",'3 - Projects'!$M134,0)+IF(J92="x",'3 - Projects'!$M135)+IF(J93="x",'3 - Projects'!$M136)+IF(J94="x",'3 - Projects'!$M137)+IF(J95="x",'3 - Projects'!$M138)</f>
        <v>0</v>
      </c>
      <c r="K293" s="85">
        <f>IF(K91="x",'3 - Projects'!$M134,0)+IF(K92="x",'3 - Projects'!$M135)+IF(K93="x",'3 - Projects'!$M136)+IF(K94="x",'3 - Projects'!$M137)+IF(K95="x",'3 - Projects'!$M138)</f>
        <v>0</v>
      </c>
      <c r="L293" s="85">
        <f>IF(L91="x",'3 - Projects'!$M134,0)+IF(L92="x",'3 - Projects'!$M135)+IF(L93="x",'3 - Projects'!$M136)+IF(L94="x",'3 - Projects'!$M137)+IF(L95="x",'3 - Projects'!$M138)</f>
        <v>0</v>
      </c>
      <c r="M293" s="85">
        <f>IF(M91="x",'3 - Projects'!$M134,0)+IF(M92="x",'3 - Projects'!$M135)+IF(M93="x",'3 - Projects'!$M136)+IF(M94="x",'3 - Projects'!$M137)+IF(M95="x",'3 - Projects'!$M138)</f>
        <v>0</v>
      </c>
      <c r="N293" s="85">
        <f>IF(N91="x",'3 - Projects'!$M134,0)+IF(N92="x",'3 - Projects'!$M135)+IF(N93="x",'3 - Projects'!$M136)+IF(N94="x",'3 - Projects'!$M137)+IF(N95="x",'3 - Projects'!$M138)</f>
        <v>0</v>
      </c>
      <c r="O293" s="85">
        <f>IF(O91="x",'3 - Projects'!$M134,0)+IF(O92="x",'3 - Projects'!$M135)+IF(O93="x",'3 - Projects'!$M136)+IF(O94="x",'3 - Projects'!$M137)+IF(O95="x",'3 - Projects'!$M138)</f>
        <v>0</v>
      </c>
      <c r="P293" s="85">
        <f>IF(P91="x",'3 - Projects'!$M134,0)+IF(P92="x",'3 - Projects'!$M135)+IF(P93="x",'3 - Projects'!$M136)+IF(P94="x",'3 - Projects'!$M137)+IF(P95="x",'3 - Projects'!$M138)</f>
        <v>0</v>
      </c>
      <c r="Q293" s="85">
        <f>IF(Q91="x",'3 - Projects'!$M134,0)+IF(Q92="x",'3 - Projects'!$M135)+IF(Q93="x",'3 - Projects'!$M136)+IF(Q94="x",'3 - Projects'!$M137)+IF(Q95="x",'3 - Projects'!$M138)</f>
        <v>0</v>
      </c>
      <c r="R293" s="85">
        <f>IF(R91="x",'3 - Projects'!$M134,0)+IF(R92="x",'3 - Projects'!$M135)+IF(R93="x",'3 - Projects'!$M136)+IF(R94="x",'3 - Projects'!$M137)+IF(R95="x",'3 - Projects'!$M138)</f>
        <v>0</v>
      </c>
      <c r="S293" s="85">
        <f>IF(S91="x",'3 - Projects'!$M134,0)+IF(S92="x",'3 - Projects'!$M135)+IF(S93="x",'3 - Projects'!$M136)+IF(S94="x",'3 - Projects'!$M137)+IF(S95="x",'3 - Projects'!$M138)</f>
        <v>0</v>
      </c>
      <c r="T293" s="85">
        <f>IF(T91="x",'3 - Projects'!$M134,0)+IF(T92="x",'3 - Projects'!$M135)+IF(T93="x",'3 - Projects'!$M136)+IF(T94="x",'3 - Projects'!$M137)+IF(T95="x",'3 - Projects'!$M138)</f>
        <v>0</v>
      </c>
      <c r="U293" s="85">
        <f>IF(U91="x",'3 - Projects'!$M134,0)+IF(U92="x",'3 - Projects'!$M135)+IF(U93="x",'3 - Projects'!$M136)+IF(U94="x",'3 - Projects'!$M137)+IF(U95="x",'3 - Projects'!$M138)</f>
        <v>0</v>
      </c>
      <c r="V293" s="85">
        <f>IF(V91="x",'3 - Projects'!$M134,0)+IF(V92="x",'3 - Projects'!$M135)+IF(V93="x",'3 - Projects'!$M136)+IF(V94="x",'3 - Projects'!$M137)+IF(V95="x",'3 - Projects'!$M138)</f>
        <v>0</v>
      </c>
      <c r="W293" s="85">
        <f>IF(W91="x",'3 - Projects'!$M134,0)+IF(W92="x",'3 - Projects'!$M135)+IF(W93="x",'3 - Projects'!$M136)+IF(W94="x",'3 - Projects'!$M137)+IF(W95="x",'3 - Projects'!$M138)</f>
        <v>0</v>
      </c>
      <c r="X293" s="85">
        <f>IF(X91="x",'3 - Projects'!$M134,0)+IF(X92="x",'3 - Projects'!$M135)+IF(X93="x",'3 - Projects'!$M136)+IF(X94="x",'3 - Projects'!$M137)+IF(X95="x",'3 - Projects'!$M138)</f>
        <v>0</v>
      </c>
      <c r="Y293" s="85">
        <f>IF(Y91="x",'3 - Projects'!$M134,0)+IF(Y92="x",'3 - Projects'!$M135)+IF(Y93="x",'3 - Projects'!$M136)+IF(Y94="x",'3 - Projects'!$M137)+IF(Y95="x",'3 - Projects'!$M138)</f>
        <v>0</v>
      </c>
      <c r="Z293" s="85">
        <f>IF(Z91="x",'3 - Projects'!$M134,0)+IF(Z92="x",'3 - Projects'!$M135)+IF(Z93="x",'3 - Projects'!$M136)+IF(Z94="x",'3 - Projects'!$M137)+IF(Z95="x",'3 - Projects'!$M138)</f>
        <v>0</v>
      </c>
      <c r="AA293" s="85">
        <f>IF(AA91="x",'3 - Projects'!$M134,0)+IF(AA92="x",'3 - Projects'!$M135)+IF(AA93="x",'3 - Projects'!$M136)+IF(AA94="x",'3 - Projects'!$M137)+IF(AA95="x",'3 - Projects'!$M138)</f>
        <v>0</v>
      </c>
      <c r="AB293" s="85">
        <f>IF(AB91="x",'3 - Projects'!$M134,0)+IF(AB92="x",'3 - Projects'!$M135)+IF(AB93="x",'3 - Projects'!$M136)+IF(AB94="x",'3 - Projects'!$M137)+IF(AB95="x",'3 - Projects'!$M138)</f>
        <v>0</v>
      </c>
      <c r="AC293" s="85">
        <f>IF(AC91="x",'3 - Projects'!$M134,0)+IF(AC92="x",'3 - Projects'!$M135)+IF(AC93="x",'3 - Projects'!$M136)+IF(AC94="x",'3 - Projects'!$M137)+IF(AC95="x",'3 - Projects'!$M138)</f>
        <v>0</v>
      </c>
      <c r="AD293" s="85">
        <f>IF(AD91="x",'3 - Projects'!$M134,0)+IF(AD92="x",'3 - Projects'!$M135)+IF(AD93="x",'3 - Projects'!$M136)+IF(AD94="x",'3 - Projects'!$M137)+IF(AD95="x",'3 - Projects'!$M138)</f>
        <v>0</v>
      </c>
      <c r="AE293" s="85">
        <f>IF(AE91="x",'3 - Projects'!$M134,0)+IF(AE92="x",'3 - Projects'!$M135)+IF(AE93="x",'3 - Projects'!$M136)+IF(AE94="x",'3 - Projects'!$M137)+IF(AE95="x",'3 - Projects'!$M138)</f>
        <v>0</v>
      </c>
      <c r="AF293" s="85">
        <f>IF(AF91="x",'3 - Projects'!$M134,0)+IF(AF92="x",'3 - Projects'!$M135)+IF(AF93="x",'3 - Projects'!$M136)+IF(AF94="x",'3 - Projects'!$M137)+IF(AF95="x",'3 - Projects'!$M138)</f>
        <v>0</v>
      </c>
      <c r="AG293" s="85">
        <f>IF(AG91="x",'3 - Projects'!$M134,0)+IF(AG92="x",'3 - Projects'!$M135)+IF(AG93="x",'3 - Projects'!$M136)+IF(AG94="x",'3 - Projects'!$M137)+IF(AG95="x",'3 - Projects'!$M138)</f>
        <v>0</v>
      </c>
      <c r="AH293" s="85">
        <f>IF(AH91="x",'3 - Projects'!$M134,0)+IF(AH92="x",'3 - Projects'!$M135)+IF(AH93="x",'3 - Projects'!$M136)+IF(AH94="x",'3 - Projects'!$M137)+IF(AH95="x",'3 - Projects'!$M138)</f>
        <v>0</v>
      </c>
      <c r="AI293" s="85">
        <f>IF(AI91="x",'3 - Projects'!$M134,0)+IF(AI92="x",'3 - Projects'!$M135)+IF(AI93="x",'3 - Projects'!$M136)+IF(AI94="x",'3 - Projects'!$M137)+IF(AI95="x",'3 - Projects'!$M138)</f>
        <v>0</v>
      </c>
      <c r="AJ293" s="85">
        <f>IF(AJ91="x",'3 - Projects'!$M134,0)+IF(AJ92="x",'3 - Projects'!$M135)+IF(AJ93="x",'3 - Projects'!$M136)+IF(AJ94="x",'3 - Projects'!$M137)+IF(AJ95="x",'3 - Projects'!$M138)</f>
        <v>0</v>
      </c>
      <c r="AK293" s="85">
        <f>IF(AK91="x",'3 - Projects'!$M134,0)+IF(AK92="x",'3 - Projects'!$M135)+IF(AK93="x",'3 - Projects'!$M136)+IF(AK94="x",'3 - Projects'!$M137)+IF(AK95="x",'3 - Projects'!$M138)</f>
        <v>0</v>
      </c>
      <c r="AL293" s="85">
        <f>IF(AL91="x",'3 - Projects'!$M134,0)+IF(AL92="x",'3 - Projects'!$M135)+IF(AL93="x",'3 - Projects'!$M136)+IF(AL94="x",'3 - Projects'!$M137)+IF(AL95="x",'3 - Projects'!$M138)</f>
        <v>0</v>
      </c>
      <c r="AM293" s="85">
        <f>IF(AM91="x",'3 - Projects'!$M134,0)+IF(AM92="x",'3 - Projects'!$M135)+IF(AM93="x",'3 - Projects'!$M136)+IF(AM94="x",'3 - Projects'!$M137)+IF(AM95="x",'3 - Projects'!$M138)</f>
        <v>0</v>
      </c>
      <c r="AN293" s="85">
        <f>IF(AN91="x",'3 - Projects'!$M134,0)+IF(AN92="x",'3 - Projects'!$M135)+IF(AN93="x",'3 - Projects'!$M136)+IF(AN94="x",'3 - Projects'!$M137)+IF(AN95="x",'3 - Projects'!$M138)</f>
        <v>0</v>
      </c>
      <c r="AO293" s="85">
        <f>IF(AO91="x",'3 - Projects'!$M134,0)+IF(AO92="x",'3 - Projects'!$M135)+IF(AO93="x",'3 - Projects'!$M136)+IF(AO94="x",'3 - Projects'!$M137)+IF(AO95="x",'3 - Projects'!$M138)</f>
        <v>0</v>
      </c>
      <c r="AP293" s="85">
        <f>IF(AP91="x",'3 - Projects'!$M134,0)+IF(AP92="x",'3 - Projects'!$M135)+IF(AP93="x",'3 - Projects'!$M136)+IF(AP94="x",'3 - Projects'!$M137)+IF(AP95="x",'3 - Projects'!$M138)</f>
        <v>0</v>
      </c>
      <c r="AQ293" s="85">
        <f>IF(AQ91="x",'3 - Projects'!$M134,0)+IF(AQ92="x",'3 - Projects'!$M135)+IF(AQ93="x",'3 - Projects'!$M136)+IF(AQ94="x",'3 - Projects'!$M137)+IF(AQ95="x",'3 - Projects'!$M138)</f>
        <v>0</v>
      </c>
      <c r="AR293" s="85">
        <f>IF(AR91="x",'3 - Projects'!$M134,0)+IF(AR92="x",'3 - Projects'!$M135)+IF(AR93="x",'3 - Projects'!$M136)+IF(AR94="x",'3 - Projects'!$M137)+IF(AR95="x",'3 - Projects'!$M138)</f>
        <v>0</v>
      </c>
      <c r="AS293" s="85">
        <f>IF(AS91="x",'3 - Projects'!$M134,0)+IF(AS92="x",'3 - Projects'!$M135)+IF(AS93="x",'3 - Projects'!$M136)+IF(AS94="x",'3 - Projects'!$M137)+IF(AS95="x",'3 - Projects'!$M138)</f>
        <v>0</v>
      </c>
      <c r="AT293" s="85">
        <f>IF(AT91="x",'3 - Projects'!$M134,0)+IF(AT92="x",'3 - Projects'!$M135)+IF(AT93="x",'3 - Projects'!$M136)+IF(AT94="x",'3 - Projects'!$M137)+IF(AT95="x",'3 - Projects'!$M138)</f>
        <v>0</v>
      </c>
      <c r="AU293" s="85">
        <f>IF(AU91="x",'3 - Projects'!$M134,0)+IF(AU92="x",'3 - Projects'!$M135)+IF(AU93="x",'3 - Projects'!$M136)+IF(AU94="x",'3 - Projects'!$M137)+IF(AU95="x",'3 - Projects'!$M138)</f>
        <v>0</v>
      </c>
      <c r="AV293" s="85">
        <f>IF(AV91="x",'3 - Projects'!$M134,0)+IF(AV92="x",'3 - Projects'!$M135)+IF(AV93="x",'3 - Projects'!$M136)+IF(AV94="x",'3 - Projects'!$M137)+IF(AV95="x",'3 - Projects'!$M138)</f>
        <v>0</v>
      </c>
      <c r="AW293" s="85">
        <f>IF(AW91="x",'3 - Projects'!$M134,0)+IF(AW92="x",'3 - Projects'!$M135)+IF(AW93="x",'3 - Projects'!$M136)+IF(AW94="x",'3 - Projects'!$M137)+IF(AW95="x",'3 - Projects'!$M138)</f>
        <v>0</v>
      </c>
      <c r="AX293" s="85">
        <f>IF(AX91="x",'3 - Projects'!$M134,0)+IF(AX92="x",'3 - Projects'!$M135)+IF(AX93="x",'3 - Projects'!$M136)+IF(AX94="x",'3 - Projects'!$M137)+IF(AX95="x",'3 - Projects'!$M138)</f>
        <v>0</v>
      </c>
      <c r="AY293" s="85">
        <f>IF(AY91="x",'3 - Projects'!$M134,0)+IF(AY92="x",'3 - Projects'!$M135)+IF(AY93="x",'3 - Projects'!$M136)+IF(AY94="x",'3 - Projects'!$M137)+IF(AY95="x",'3 - Projects'!$M138)</f>
        <v>0</v>
      </c>
      <c r="AZ293" s="85">
        <f>IF(AZ91="x",'3 - Projects'!$M134,0)+IF(AZ92="x",'3 - Projects'!$M135)+IF(AZ93="x",'3 - Projects'!$M136)+IF(AZ94="x",'3 - Projects'!$M137)+IF(AZ95="x",'3 - Projects'!$M138)</f>
        <v>0</v>
      </c>
      <c r="BA293" s="85">
        <f>IF(BA91="x",'3 - Projects'!$M134,0)+IF(BA92="x",'3 - Projects'!$M135)+IF(BA93="x",'3 - Projects'!$M136)+IF(BA94="x",'3 - Projects'!$M137)+IF(BA95="x",'3 - Projects'!$M138)</f>
        <v>0</v>
      </c>
      <c r="BB293" s="85">
        <f>IF(BB91="x",'3 - Projects'!$M134,0)+IF(BB92="x",'3 - Projects'!$M135)+IF(BB93="x",'3 - Projects'!$M136)+IF(BB94="x",'3 - Projects'!$M137)+IF(BB95="x",'3 - Projects'!$M138)</f>
        <v>0</v>
      </c>
      <c r="BC293" s="85">
        <f>IF(BC91="x",'3 - Projects'!$M134,0)+IF(BC92="x",'3 - Projects'!$M135)+IF(BC93="x",'3 - Projects'!$M136)+IF(BC94="x",'3 - Projects'!$M137)+IF(BC95="x",'3 - Projects'!$M138)</f>
        <v>0</v>
      </c>
      <c r="BD293" s="85">
        <f>IF(BD91="x",'3 - Projects'!$M134,0)+IF(BD92="x",'3 - Projects'!$M135)+IF(BD93="x",'3 - Projects'!$M136)+IF(BD94="x",'3 - Projects'!$M137)+IF(BD95="x",'3 - Projects'!$M138)</f>
        <v>0</v>
      </c>
      <c r="BE293" s="85">
        <f>IF(BE91="x",'3 - Projects'!$M134,0)+IF(BE92="x",'3 - Projects'!$M135)+IF(BE93="x",'3 - Projects'!$M136)+IF(BE94="x",'3 - Projects'!$M137)+IF(BE95="x",'3 - Projects'!$M138)</f>
        <v>0</v>
      </c>
      <c r="BF293" s="85">
        <f>IF(BF91="x",'3 - Projects'!$M134,0)+IF(BF92="x",'3 - Projects'!$M135)+IF(BF93="x",'3 - Projects'!$M136)+IF(BF94="x",'3 - Projects'!$M137)+IF(BF95="x",'3 - Projects'!$M138)</f>
        <v>0</v>
      </c>
      <c r="BG293" s="85">
        <f>IF(BG91="x",'3 - Projects'!$M134,0)+IF(BG92="x",'3 - Projects'!$M135)+IF(BG93="x",'3 - Projects'!$M136)+IF(BG94="x",'3 - Projects'!$M137)+IF(BG95="x",'3 - Projects'!$M138)</f>
        <v>0</v>
      </c>
      <c r="BH293" s="86">
        <f>IF(BH91="x",'3 - Projects'!$M134,0)+IF(BH92="x",'3 - Projects'!$M135)+IF(BH93="x",'3 - Projects'!$M136)+IF(BH94="x",'3 - Projects'!$M137)+IF(BH95="x",'3 - Projects'!$M138)</f>
        <v>0</v>
      </c>
    </row>
    <row r="294" spans="1:60">
      <c r="A294" s="84"/>
      <c r="B294" s="85" t="str">
        <f>IF(Resource8_Name&lt;&gt;"",Resource8_Name&amp;"(s)","")</f>
        <v/>
      </c>
      <c r="C294" s="85"/>
      <c r="D294" s="85"/>
      <c r="E294" s="85"/>
      <c r="F294" s="85"/>
      <c r="G294" s="85"/>
      <c r="H294" s="85"/>
      <c r="I294" s="84">
        <f>IF(I91="x",'3 - Projects'!$N134,0)+IF(I92="x",'3 - Projects'!$N135)+IF(I93="x",'3 - Projects'!$N136)+IF(I94="x",'3 - Projects'!$N137)+IF(I95="x",'3 - Projects'!$N138)</f>
        <v>0</v>
      </c>
      <c r="J294" s="85">
        <f>IF(J91="x",'3 - Projects'!$N134,0)+IF(J92="x",'3 - Projects'!$N135)+IF(J93="x",'3 - Projects'!$N136)+IF(J94="x",'3 - Projects'!$N137)+IF(J95="x",'3 - Projects'!$N138)</f>
        <v>0</v>
      </c>
      <c r="K294" s="85">
        <f>IF(K91="x",'3 - Projects'!$N134,0)+IF(K92="x",'3 - Projects'!$N135)+IF(K93="x",'3 - Projects'!$N136)+IF(K94="x",'3 - Projects'!$N137)+IF(K95="x",'3 - Projects'!$N138)</f>
        <v>0</v>
      </c>
      <c r="L294" s="85">
        <f>IF(L91="x",'3 - Projects'!$N134,0)+IF(L92="x",'3 - Projects'!$N135)+IF(L93="x",'3 - Projects'!$N136)+IF(L94="x",'3 - Projects'!$N137)+IF(L95="x",'3 - Projects'!$N138)</f>
        <v>0</v>
      </c>
      <c r="M294" s="85">
        <f>IF(M91="x",'3 - Projects'!$N134,0)+IF(M92="x",'3 - Projects'!$N135)+IF(M93="x",'3 - Projects'!$N136)+IF(M94="x",'3 - Projects'!$N137)+IF(M95="x",'3 - Projects'!$N138)</f>
        <v>0</v>
      </c>
      <c r="N294" s="85">
        <f>IF(N91="x",'3 - Projects'!$N134,0)+IF(N92="x",'3 - Projects'!$N135)+IF(N93="x",'3 - Projects'!$N136)+IF(N94="x",'3 - Projects'!$N137)+IF(N95="x",'3 - Projects'!$N138)</f>
        <v>0</v>
      </c>
      <c r="O294" s="85">
        <f>IF(O91="x",'3 - Projects'!$N134,0)+IF(O92="x",'3 - Projects'!$N135)+IF(O93="x",'3 - Projects'!$N136)+IF(O94="x",'3 - Projects'!$N137)+IF(O95="x",'3 - Projects'!$N138)</f>
        <v>0</v>
      </c>
      <c r="P294" s="85">
        <f>IF(P91="x",'3 - Projects'!$N134,0)+IF(P92="x",'3 - Projects'!$N135)+IF(P93="x",'3 - Projects'!$N136)+IF(P94="x",'3 - Projects'!$N137)+IF(P95="x",'3 - Projects'!$N138)</f>
        <v>0</v>
      </c>
      <c r="Q294" s="85">
        <f>IF(Q91="x",'3 - Projects'!$N134,0)+IF(Q92="x",'3 - Projects'!$N135)+IF(Q93="x",'3 - Projects'!$N136)+IF(Q94="x",'3 - Projects'!$N137)+IF(Q95="x",'3 - Projects'!$N138)</f>
        <v>0</v>
      </c>
      <c r="R294" s="85">
        <f>IF(R91="x",'3 - Projects'!$N134,0)+IF(R92="x",'3 - Projects'!$N135)+IF(R93="x",'3 - Projects'!$N136)+IF(R94="x",'3 - Projects'!$N137)+IF(R95="x",'3 - Projects'!$N138)</f>
        <v>0</v>
      </c>
      <c r="S294" s="85">
        <f>IF(S91="x",'3 - Projects'!$N134,0)+IF(S92="x",'3 - Projects'!$N135)+IF(S93="x",'3 - Projects'!$N136)+IF(S94="x",'3 - Projects'!$N137)+IF(S95="x",'3 - Projects'!$N138)</f>
        <v>0</v>
      </c>
      <c r="T294" s="85">
        <f>IF(T91="x",'3 - Projects'!$N134,0)+IF(T92="x",'3 - Projects'!$N135)+IF(T93="x",'3 - Projects'!$N136)+IF(T94="x",'3 - Projects'!$N137)+IF(T95="x",'3 - Projects'!$N138)</f>
        <v>0</v>
      </c>
      <c r="U294" s="85">
        <f>IF(U91="x",'3 - Projects'!$N134,0)+IF(U92="x",'3 - Projects'!$N135)+IF(U93="x",'3 - Projects'!$N136)+IF(U94="x",'3 - Projects'!$N137)+IF(U95="x",'3 - Projects'!$N138)</f>
        <v>0</v>
      </c>
      <c r="V294" s="85">
        <f>IF(V91="x",'3 - Projects'!$N134,0)+IF(V92="x",'3 - Projects'!$N135)+IF(V93="x",'3 - Projects'!$N136)+IF(V94="x",'3 - Projects'!$N137)+IF(V95="x",'3 - Projects'!$N138)</f>
        <v>0</v>
      </c>
      <c r="W294" s="85">
        <f>IF(W91="x",'3 - Projects'!$N134,0)+IF(W92="x",'3 - Projects'!$N135)+IF(W93="x",'3 - Projects'!$N136)+IF(W94="x",'3 - Projects'!$N137)+IF(W95="x",'3 - Projects'!$N138)</f>
        <v>0</v>
      </c>
      <c r="X294" s="85">
        <f>IF(X91="x",'3 - Projects'!$N134,0)+IF(X92="x",'3 - Projects'!$N135)+IF(X93="x",'3 - Projects'!$N136)+IF(X94="x",'3 - Projects'!$N137)+IF(X95="x",'3 - Projects'!$N138)</f>
        <v>0</v>
      </c>
      <c r="Y294" s="85">
        <f>IF(Y91="x",'3 - Projects'!$N134,0)+IF(Y92="x",'3 - Projects'!$N135)+IF(Y93="x",'3 - Projects'!$N136)+IF(Y94="x",'3 - Projects'!$N137)+IF(Y95="x",'3 - Projects'!$N138)</f>
        <v>0</v>
      </c>
      <c r="Z294" s="85">
        <f>IF(Z91="x",'3 - Projects'!$N134,0)+IF(Z92="x",'3 - Projects'!$N135)+IF(Z93="x",'3 - Projects'!$N136)+IF(Z94="x",'3 - Projects'!$N137)+IF(Z95="x",'3 - Projects'!$N138)</f>
        <v>0</v>
      </c>
      <c r="AA294" s="85">
        <f>IF(AA91="x",'3 - Projects'!$N134,0)+IF(AA92="x",'3 - Projects'!$N135)+IF(AA93="x",'3 - Projects'!$N136)+IF(AA94="x",'3 - Projects'!$N137)+IF(AA95="x",'3 - Projects'!$N138)</f>
        <v>0</v>
      </c>
      <c r="AB294" s="85">
        <f>IF(AB91="x",'3 - Projects'!$N134,0)+IF(AB92="x",'3 - Projects'!$N135)+IF(AB93="x",'3 - Projects'!$N136)+IF(AB94="x",'3 - Projects'!$N137)+IF(AB95="x",'3 - Projects'!$N138)</f>
        <v>0</v>
      </c>
      <c r="AC294" s="85">
        <f>IF(AC91="x",'3 - Projects'!$N134,0)+IF(AC92="x",'3 - Projects'!$N135)+IF(AC93="x",'3 - Projects'!$N136)+IF(AC94="x",'3 - Projects'!$N137)+IF(AC95="x",'3 - Projects'!$N138)</f>
        <v>0</v>
      </c>
      <c r="AD294" s="85">
        <f>IF(AD91="x",'3 - Projects'!$N134,0)+IF(AD92="x",'3 - Projects'!$N135)+IF(AD93="x",'3 - Projects'!$N136)+IF(AD94="x",'3 - Projects'!$N137)+IF(AD95="x",'3 - Projects'!$N138)</f>
        <v>0</v>
      </c>
      <c r="AE294" s="85">
        <f>IF(AE91="x",'3 - Projects'!$N134,0)+IF(AE92="x",'3 - Projects'!$N135)+IF(AE93="x",'3 - Projects'!$N136)+IF(AE94="x",'3 - Projects'!$N137)+IF(AE95="x",'3 - Projects'!$N138)</f>
        <v>0</v>
      </c>
      <c r="AF294" s="85">
        <f>IF(AF91="x",'3 - Projects'!$N134,0)+IF(AF92="x",'3 - Projects'!$N135)+IF(AF93="x",'3 - Projects'!$N136)+IF(AF94="x",'3 - Projects'!$N137)+IF(AF95="x",'3 - Projects'!$N138)</f>
        <v>0</v>
      </c>
      <c r="AG294" s="85">
        <f>IF(AG91="x",'3 - Projects'!$N134,0)+IF(AG92="x",'3 - Projects'!$N135)+IF(AG93="x",'3 - Projects'!$N136)+IF(AG94="x",'3 - Projects'!$N137)+IF(AG95="x",'3 - Projects'!$N138)</f>
        <v>0</v>
      </c>
      <c r="AH294" s="85">
        <f>IF(AH91="x",'3 - Projects'!$N134,0)+IF(AH92="x",'3 - Projects'!$N135)+IF(AH93="x",'3 - Projects'!$N136)+IF(AH94="x",'3 - Projects'!$N137)+IF(AH95="x",'3 - Projects'!$N138)</f>
        <v>0</v>
      </c>
      <c r="AI294" s="85">
        <f>IF(AI91="x",'3 - Projects'!$N134,0)+IF(AI92="x",'3 - Projects'!$N135)+IF(AI93="x",'3 - Projects'!$N136)+IF(AI94="x",'3 - Projects'!$N137)+IF(AI95="x",'3 - Projects'!$N138)</f>
        <v>0</v>
      </c>
      <c r="AJ294" s="85">
        <f>IF(AJ91="x",'3 - Projects'!$N134,0)+IF(AJ92="x",'3 - Projects'!$N135)+IF(AJ93="x",'3 - Projects'!$N136)+IF(AJ94="x",'3 - Projects'!$N137)+IF(AJ95="x",'3 - Projects'!$N138)</f>
        <v>0</v>
      </c>
      <c r="AK294" s="85">
        <f>IF(AK91="x",'3 - Projects'!$N134,0)+IF(AK92="x",'3 - Projects'!$N135)+IF(AK93="x",'3 - Projects'!$N136)+IF(AK94="x",'3 - Projects'!$N137)+IF(AK95="x",'3 - Projects'!$N138)</f>
        <v>0</v>
      </c>
      <c r="AL294" s="85">
        <f>IF(AL91="x",'3 - Projects'!$N134,0)+IF(AL92="x",'3 - Projects'!$N135)+IF(AL93="x",'3 - Projects'!$N136)+IF(AL94="x",'3 - Projects'!$N137)+IF(AL95="x",'3 - Projects'!$N138)</f>
        <v>0</v>
      </c>
      <c r="AM294" s="85">
        <f>IF(AM91="x",'3 - Projects'!$N134,0)+IF(AM92="x",'3 - Projects'!$N135)+IF(AM93="x",'3 - Projects'!$N136)+IF(AM94="x",'3 - Projects'!$N137)+IF(AM95="x",'3 - Projects'!$N138)</f>
        <v>0</v>
      </c>
      <c r="AN294" s="85">
        <f>IF(AN91="x",'3 - Projects'!$N134,0)+IF(AN92="x",'3 - Projects'!$N135)+IF(AN93="x",'3 - Projects'!$N136)+IF(AN94="x",'3 - Projects'!$N137)+IF(AN95="x",'3 - Projects'!$N138)</f>
        <v>0</v>
      </c>
      <c r="AO294" s="85">
        <f>IF(AO91="x",'3 - Projects'!$N134,0)+IF(AO92="x",'3 - Projects'!$N135)+IF(AO93="x",'3 - Projects'!$N136)+IF(AO94="x",'3 - Projects'!$N137)+IF(AO95="x",'3 - Projects'!$N138)</f>
        <v>0</v>
      </c>
      <c r="AP294" s="85">
        <f>IF(AP91="x",'3 - Projects'!$N134,0)+IF(AP92="x",'3 - Projects'!$N135)+IF(AP93="x",'3 - Projects'!$N136)+IF(AP94="x",'3 - Projects'!$N137)+IF(AP95="x",'3 - Projects'!$N138)</f>
        <v>0</v>
      </c>
      <c r="AQ294" s="85">
        <f>IF(AQ91="x",'3 - Projects'!$N134,0)+IF(AQ92="x",'3 - Projects'!$N135)+IF(AQ93="x",'3 - Projects'!$N136)+IF(AQ94="x",'3 - Projects'!$N137)+IF(AQ95="x",'3 - Projects'!$N138)</f>
        <v>0</v>
      </c>
      <c r="AR294" s="85">
        <f>IF(AR91="x",'3 - Projects'!$N134,0)+IF(AR92="x",'3 - Projects'!$N135)+IF(AR93="x",'3 - Projects'!$N136)+IF(AR94="x",'3 - Projects'!$N137)+IF(AR95="x",'3 - Projects'!$N138)</f>
        <v>0</v>
      </c>
      <c r="AS294" s="85">
        <f>IF(AS91="x",'3 - Projects'!$N134,0)+IF(AS92="x",'3 - Projects'!$N135)+IF(AS93="x",'3 - Projects'!$N136)+IF(AS94="x",'3 - Projects'!$N137)+IF(AS95="x",'3 - Projects'!$N138)</f>
        <v>0</v>
      </c>
      <c r="AT294" s="85">
        <f>IF(AT91="x",'3 - Projects'!$N134,0)+IF(AT92="x",'3 - Projects'!$N135)+IF(AT93="x",'3 - Projects'!$N136)+IF(AT94="x",'3 - Projects'!$N137)+IF(AT95="x",'3 - Projects'!$N138)</f>
        <v>0</v>
      </c>
      <c r="AU294" s="85">
        <f>IF(AU91="x",'3 - Projects'!$N134,0)+IF(AU92="x",'3 - Projects'!$N135)+IF(AU93="x",'3 - Projects'!$N136)+IF(AU94="x",'3 - Projects'!$N137)+IF(AU95="x",'3 - Projects'!$N138)</f>
        <v>0</v>
      </c>
      <c r="AV294" s="85">
        <f>IF(AV91="x",'3 - Projects'!$N134,0)+IF(AV92="x",'3 - Projects'!$N135)+IF(AV93="x",'3 - Projects'!$N136)+IF(AV94="x",'3 - Projects'!$N137)+IF(AV95="x",'3 - Projects'!$N138)</f>
        <v>0</v>
      </c>
      <c r="AW294" s="85">
        <f>IF(AW91="x",'3 - Projects'!$N134,0)+IF(AW92="x",'3 - Projects'!$N135)+IF(AW93="x",'3 - Projects'!$N136)+IF(AW94="x",'3 - Projects'!$N137)+IF(AW95="x",'3 - Projects'!$N138)</f>
        <v>0</v>
      </c>
      <c r="AX294" s="85">
        <f>IF(AX91="x",'3 - Projects'!$N134,0)+IF(AX92="x",'3 - Projects'!$N135)+IF(AX93="x",'3 - Projects'!$N136)+IF(AX94="x",'3 - Projects'!$N137)+IF(AX95="x",'3 - Projects'!$N138)</f>
        <v>0</v>
      </c>
      <c r="AY294" s="85">
        <f>IF(AY91="x",'3 - Projects'!$N134,0)+IF(AY92="x",'3 - Projects'!$N135)+IF(AY93="x",'3 - Projects'!$N136)+IF(AY94="x",'3 - Projects'!$N137)+IF(AY95="x",'3 - Projects'!$N138)</f>
        <v>0</v>
      </c>
      <c r="AZ294" s="85">
        <f>IF(AZ91="x",'3 - Projects'!$N134,0)+IF(AZ92="x",'3 - Projects'!$N135)+IF(AZ93="x",'3 - Projects'!$N136)+IF(AZ94="x",'3 - Projects'!$N137)+IF(AZ95="x",'3 - Projects'!$N138)</f>
        <v>0</v>
      </c>
      <c r="BA294" s="85">
        <f>IF(BA91="x",'3 - Projects'!$N134,0)+IF(BA92="x",'3 - Projects'!$N135)+IF(BA93="x",'3 - Projects'!$N136)+IF(BA94="x",'3 - Projects'!$N137)+IF(BA95="x",'3 - Projects'!$N138)</f>
        <v>0</v>
      </c>
      <c r="BB294" s="85">
        <f>IF(BB91="x",'3 - Projects'!$N134,0)+IF(BB92="x",'3 - Projects'!$N135)+IF(BB93="x",'3 - Projects'!$N136)+IF(BB94="x",'3 - Projects'!$N137)+IF(BB95="x",'3 - Projects'!$N138)</f>
        <v>0</v>
      </c>
      <c r="BC294" s="85">
        <f>IF(BC91="x",'3 - Projects'!$N134,0)+IF(BC92="x",'3 - Projects'!$N135)+IF(BC93="x",'3 - Projects'!$N136)+IF(BC94="x",'3 - Projects'!$N137)+IF(BC95="x",'3 - Projects'!$N138)</f>
        <v>0</v>
      </c>
      <c r="BD294" s="85">
        <f>IF(BD91="x",'3 - Projects'!$N134,0)+IF(BD92="x",'3 - Projects'!$N135)+IF(BD93="x",'3 - Projects'!$N136)+IF(BD94="x",'3 - Projects'!$N137)+IF(BD95="x",'3 - Projects'!$N138)</f>
        <v>0</v>
      </c>
      <c r="BE294" s="85">
        <f>IF(BE91="x",'3 - Projects'!$N134,0)+IF(BE92="x",'3 - Projects'!$N135)+IF(BE93="x",'3 - Projects'!$N136)+IF(BE94="x",'3 - Projects'!$N137)+IF(BE95="x",'3 - Projects'!$N138)</f>
        <v>0</v>
      </c>
      <c r="BF294" s="85">
        <f>IF(BF91="x",'3 - Projects'!$N134,0)+IF(BF92="x",'3 - Projects'!$N135)+IF(BF93="x",'3 - Projects'!$N136)+IF(BF94="x",'3 - Projects'!$N137)+IF(BF95="x",'3 - Projects'!$N138)</f>
        <v>0</v>
      </c>
      <c r="BG294" s="85">
        <f>IF(BG91="x",'3 - Projects'!$N134,0)+IF(BG92="x",'3 - Projects'!$N135)+IF(BG93="x",'3 - Projects'!$N136)+IF(BG94="x",'3 - Projects'!$N137)+IF(BG95="x",'3 - Projects'!$N138)</f>
        <v>0</v>
      </c>
      <c r="BH294" s="86">
        <f>IF(BH91="x",'3 - Projects'!$N134,0)+IF(BH92="x",'3 - Projects'!$N135)+IF(BH93="x",'3 - Projects'!$N136)+IF(BH94="x",'3 - Projects'!$N137)+IF(BH95="x",'3 - Projects'!$N138)</f>
        <v>0</v>
      </c>
    </row>
    <row r="295" spans="1:60">
      <c r="A295" s="84"/>
      <c r="B295" s="85" t="str">
        <f>IF(Resource9_Name&lt;&gt;"",Resource9_Name&amp;"(s)","")</f>
        <v/>
      </c>
      <c r="C295" s="85"/>
      <c r="D295" s="85"/>
      <c r="E295" s="85"/>
      <c r="F295" s="85"/>
      <c r="G295" s="85"/>
      <c r="H295" s="85"/>
      <c r="I295" s="84">
        <f>IF(I91="x",'3 - Projects'!$O134,0)+IF(I92="x",'3 - Projects'!$O135)+IF(I93="x",'3 - Projects'!$O136)+IF(I94="x",'3 - Projects'!$O137)+IF(I95="x",'3 - Projects'!$O138)</f>
        <v>0</v>
      </c>
      <c r="J295" s="85">
        <f>IF(J91="x",'3 - Projects'!$O134,0)+IF(J92="x",'3 - Projects'!$O135)+IF(J93="x",'3 - Projects'!$O136)+IF(J94="x",'3 - Projects'!$O137)+IF(J95="x",'3 - Projects'!$O138)</f>
        <v>0</v>
      </c>
      <c r="K295" s="85">
        <f>IF(K91="x",'3 - Projects'!$O134,0)+IF(K92="x",'3 - Projects'!$O135)+IF(K93="x",'3 - Projects'!$O136)+IF(K94="x",'3 - Projects'!$O137)+IF(K95="x",'3 - Projects'!$O138)</f>
        <v>0</v>
      </c>
      <c r="L295" s="85">
        <f>IF(L91="x",'3 - Projects'!$O134,0)+IF(L92="x",'3 - Projects'!$O135)+IF(L93="x",'3 - Projects'!$O136)+IF(L94="x",'3 - Projects'!$O137)+IF(L95="x",'3 - Projects'!$O138)</f>
        <v>0</v>
      </c>
      <c r="M295" s="85">
        <f>IF(M91="x",'3 - Projects'!$O134,0)+IF(M92="x",'3 - Projects'!$O135)+IF(M93="x",'3 - Projects'!$O136)+IF(M94="x",'3 - Projects'!$O137)+IF(M95="x",'3 - Projects'!$O138)</f>
        <v>0</v>
      </c>
      <c r="N295" s="85">
        <f>IF(N91="x",'3 - Projects'!$O134,0)+IF(N92="x",'3 - Projects'!$O135)+IF(N93="x",'3 - Projects'!$O136)+IF(N94="x",'3 - Projects'!$O137)+IF(N95="x",'3 - Projects'!$O138)</f>
        <v>0</v>
      </c>
      <c r="O295" s="85">
        <f>IF(O91="x",'3 - Projects'!$O134,0)+IF(O92="x",'3 - Projects'!$O135)+IF(O93="x",'3 - Projects'!$O136)+IF(O94="x",'3 - Projects'!$O137)+IF(O95="x",'3 - Projects'!$O138)</f>
        <v>0</v>
      </c>
      <c r="P295" s="85">
        <f>IF(P91="x",'3 - Projects'!$O134,0)+IF(P92="x",'3 - Projects'!$O135)+IF(P93="x",'3 - Projects'!$O136)+IF(P94="x",'3 - Projects'!$O137)+IF(P95="x",'3 - Projects'!$O138)</f>
        <v>0</v>
      </c>
      <c r="Q295" s="85">
        <f>IF(Q91="x",'3 - Projects'!$O134,0)+IF(Q92="x",'3 - Projects'!$O135)+IF(Q93="x",'3 - Projects'!$O136)+IF(Q94="x",'3 - Projects'!$O137)+IF(Q95="x",'3 - Projects'!$O138)</f>
        <v>0</v>
      </c>
      <c r="R295" s="85">
        <f>IF(R91="x",'3 - Projects'!$O134,0)+IF(R92="x",'3 - Projects'!$O135)+IF(R93="x",'3 - Projects'!$O136)+IF(R94="x",'3 - Projects'!$O137)+IF(R95="x",'3 - Projects'!$O138)</f>
        <v>0</v>
      </c>
      <c r="S295" s="85">
        <f>IF(S91="x",'3 - Projects'!$O134,0)+IF(S92="x",'3 - Projects'!$O135)+IF(S93="x",'3 - Projects'!$O136)+IF(S94="x",'3 - Projects'!$O137)+IF(S95="x",'3 - Projects'!$O138)</f>
        <v>0</v>
      </c>
      <c r="T295" s="85">
        <f>IF(T91="x",'3 - Projects'!$O134,0)+IF(T92="x",'3 - Projects'!$O135)+IF(T93="x",'3 - Projects'!$O136)+IF(T94="x",'3 - Projects'!$O137)+IF(T95="x",'3 - Projects'!$O138)</f>
        <v>0</v>
      </c>
      <c r="U295" s="85">
        <f>IF(U91="x",'3 - Projects'!$O134,0)+IF(U92="x",'3 - Projects'!$O135)+IF(U93="x",'3 - Projects'!$O136)+IF(U94="x",'3 - Projects'!$O137)+IF(U95="x",'3 - Projects'!$O138)</f>
        <v>0</v>
      </c>
      <c r="V295" s="85">
        <f>IF(V91="x",'3 - Projects'!$O134,0)+IF(V92="x",'3 - Projects'!$O135)+IF(V93="x",'3 - Projects'!$O136)+IF(V94="x",'3 - Projects'!$O137)+IF(V95="x",'3 - Projects'!$O138)</f>
        <v>0</v>
      </c>
      <c r="W295" s="85">
        <f>IF(W91="x",'3 - Projects'!$O134,0)+IF(W92="x",'3 - Projects'!$O135)+IF(W93="x",'3 - Projects'!$O136)+IF(W94="x",'3 - Projects'!$O137)+IF(W95="x",'3 - Projects'!$O138)</f>
        <v>0</v>
      </c>
      <c r="X295" s="85">
        <f>IF(X91="x",'3 - Projects'!$O134,0)+IF(X92="x",'3 - Projects'!$O135)+IF(X93="x",'3 - Projects'!$O136)+IF(X94="x",'3 - Projects'!$O137)+IF(X95="x",'3 - Projects'!$O138)</f>
        <v>0</v>
      </c>
      <c r="Y295" s="85">
        <f>IF(Y91="x",'3 - Projects'!$O134,0)+IF(Y92="x",'3 - Projects'!$O135)+IF(Y93="x",'3 - Projects'!$O136)+IF(Y94="x",'3 - Projects'!$O137)+IF(Y95="x",'3 - Projects'!$O138)</f>
        <v>0</v>
      </c>
      <c r="Z295" s="85">
        <f>IF(Z91="x",'3 - Projects'!$O134,0)+IF(Z92="x",'3 - Projects'!$O135)+IF(Z93="x",'3 - Projects'!$O136)+IF(Z94="x",'3 - Projects'!$O137)+IF(Z95="x",'3 - Projects'!$O138)</f>
        <v>0</v>
      </c>
      <c r="AA295" s="85">
        <f>IF(AA91="x",'3 - Projects'!$O134,0)+IF(AA92="x",'3 - Projects'!$O135)+IF(AA93="x",'3 - Projects'!$O136)+IF(AA94="x",'3 - Projects'!$O137)+IF(AA95="x",'3 - Projects'!$O138)</f>
        <v>0</v>
      </c>
      <c r="AB295" s="85">
        <f>IF(AB91="x",'3 - Projects'!$O134,0)+IF(AB92="x",'3 - Projects'!$O135)+IF(AB93="x",'3 - Projects'!$O136)+IF(AB94="x",'3 - Projects'!$O137)+IF(AB95="x",'3 - Projects'!$O138)</f>
        <v>0</v>
      </c>
      <c r="AC295" s="85">
        <f>IF(AC91="x",'3 - Projects'!$O134,0)+IF(AC92="x",'3 - Projects'!$O135)+IF(AC93="x",'3 - Projects'!$O136)+IF(AC94="x",'3 - Projects'!$O137)+IF(AC95="x",'3 - Projects'!$O138)</f>
        <v>0</v>
      </c>
      <c r="AD295" s="85">
        <f>IF(AD91="x",'3 - Projects'!$O134,0)+IF(AD92="x",'3 - Projects'!$O135)+IF(AD93="x",'3 - Projects'!$O136)+IF(AD94="x",'3 - Projects'!$O137)+IF(AD95="x",'3 - Projects'!$O138)</f>
        <v>0</v>
      </c>
      <c r="AE295" s="85">
        <f>IF(AE91="x",'3 - Projects'!$O134,0)+IF(AE92="x",'3 - Projects'!$O135)+IF(AE93="x",'3 - Projects'!$O136)+IF(AE94="x",'3 - Projects'!$O137)+IF(AE95="x",'3 - Projects'!$O138)</f>
        <v>0</v>
      </c>
      <c r="AF295" s="85">
        <f>IF(AF91="x",'3 - Projects'!$O134,0)+IF(AF92="x",'3 - Projects'!$O135)+IF(AF93="x",'3 - Projects'!$O136)+IF(AF94="x",'3 - Projects'!$O137)+IF(AF95="x",'3 - Projects'!$O138)</f>
        <v>0</v>
      </c>
      <c r="AG295" s="85">
        <f>IF(AG91="x",'3 - Projects'!$O134,0)+IF(AG92="x",'3 - Projects'!$O135)+IF(AG93="x",'3 - Projects'!$O136)+IF(AG94="x",'3 - Projects'!$O137)+IF(AG95="x",'3 - Projects'!$O138)</f>
        <v>0</v>
      </c>
      <c r="AH295" s="85">
        <f>IF(AH91="x",'3 - Projects'!$O134,0)+IF(AH92="x",'3 - Projects'!$O135)+IF(AH93="x",'3 - Projects'!$O136)+IF(AH94="x",'3 - Projects'!$O137)+IF(AH95="x",'3 - Projects'!$O138)</f>
        <v>0</v>
      </c>
      <c r="AI295" s="85">
        <f>IF(AI91="x",'3 - Projects'!$O134,0)+IF(AI92="x",'3 - Projects'!$O135)+IF(AI93="x",'3 - Projects'!$O136)+IF(AI94="x",'3 - Projects'!$O137)+IF(AI95="x",'3 - Projects'!$O138)</f>
        <v>0</v>
      </c>
      <c r="AJ295" s="85">
        <f>IF(AJ91="x",'3 - Projects'!$O134,0)+IF(AJ92="x",'3 - Projects'!$O135)+IF(AJ93="x",'3 - Projects'!$O136)+IF(AJ94="x",'3 - Projects'!$O137)+IF(AJ95="x",'3 - Projects'!$O138)</f>
        <v>0</v>
      </c>
      <c r="AK295" s="85">
        <f>IF(AK91="x",'3 - Projects'!$O134,0)+IF(AK92="x",'3 - Projects'!$O135)+IF(AK93="x",'3 - Projects'!$O136)+IF(AK94="x",'3 - Projects'!$O137)+IF(AK95="x",'3 - Projects'!$O138)</f>
        <v>0</v>
      </c>
      <c r="AL295" s="85">
        <f>IF(AL91="x",'3 - Projects'!$O134,0)+IF(AL92="x",'3 - Projects'!$O135)+IF(AL93="x",'3 - Projects'!$O136)+IF(AL94="x",'3 - Projects'!$O137)+IF(AL95="x",'3 - Projects'!$O138)</f>
        <v>0</v>
      </c>
      <c r="AM295" s="85">
        <f>IF(AM91="x",'3 - Projects'!$O134,0)+IF(AM92="x",'3 - Projects'!$O135)+IF(AM93="x",'3 - Projects'!$O136)+IF(AM94="x",'3 - Projects'!$O137)+IF(AM95="x",'3 - Projects'!$O138)</f>
        <v>0</v>
      </c>
      <c r="AN295" s="85">
        <f>IF(AN91="x",'3 - Projects'!$O134,0)+IF(AN92="x",'3 - Projects'!$O135)+IF(AN93="x",'3 - Projects'!$O136)+IF(AN94="x",'3 - Projects'!$O137)+IF(AN95="x",'3 - Projects'!$O138)</f>
        <v>0</v>
      </c>
      <c r="AO295" s="85">
        <f>IF(AO91="x",'3 - Projects'!$O134,0)+IF(AO92="x",'3 - Projects'!$O135)+IF(AO93="x",'3 - Projects'!$O136)+IF(AO94="x",'3 - Projects'!$O137)+IF(AO95="x",'3 - Projects'!$O138)</f>
        <v>0</v>
      </c>
      <c r="AP295" s="85">
        <f>IF(AP91="x",'3 - Projects'!$O134,0)+IF(AP92="x",'3 - Projects'!$O135)+IF(AP93="x",'3 - Projects'!$O136)+IF(AP94="x",'3 - Projects'!$O137)+IF(AP95="x",'3 - Projects'!$O138)</f>
        <v>0</v>
      </c>
      <c r="AQ295" s="85">
        <f>IF(AQ91="x",'3 - Projects'!$O134,0)+IF(AQ92="x",'3 - Projects'!$O135)+IF(AQ93="x",'3 - Projects'!$O136)+IF(AQ94="x",'3 - Projects'!$O137)+IF(AQ95="x",'3 - Projects'!$O138)</f>
        <v>0</v>
      </c>
      <c r="AR295" s="85">
        <f>IF(AR91="x",'3 - Projects'!$O134,0)+IF(AR92="x",'3 - Projects'!$O135)+IF(AR93="x",'3 - Projects'!$O136)+IF(AR94="x",'3 - Projects'!$O137)+IF(AR95="x",'3 - Projects'!$O138)</f>
        <v>0</v>
      </c>
      <c r="AS295" s="85">
        <f>IF(AS91="x",'3 - Projects'!$O134,0)+IF(AS92="x",'3 - Projects'!$O135)+IF(AS93="x",'3 - Projects'!$O136)+IF(AS94="x",'3 - Projects'!$O137)+IF(AS95="x",'3 - Projects'!$O138)</f>
        <v>0</v>
      </c>
      <c r="AT295" s="85">
        <f>IF(AT91="x",'3 - Projects'!$O134,0)+IF(AT92="x",'3 - Projects'!$O135)+IF(AT93="x",'3 - Projects'!$O136)+IF(AT94="x",'3 - Projects'!$O137)+IF(AT95="x",'3 - Projects'!$O138)</f>
        <v>0</v>
      </c>
      <c r="AU295" s="85">
        <f>IF(AU91="x",'3 - Projects'!$O134,0)+IF(AU92="x",'3 - Projects'!$O135)+IF(AU93="x",'3 - Projects'!$O136)+IF(AU94="x",'3 - Projects'!$O137)+IF(AU95="x",'3 - Projects'!$O138)</f>
        <v>0</v>
      </c>
      <c r="AV295" s="85">
        <f>IF(AV91="x",'3 - Projects'!$O134,0)+IF(AV92="x",'3 - Projects'!$O135)+IF(AV93="x",'3 - Projects'!$O136)+IF(AV94="x",'3 - Projects'!$O137)+IF(AV95="x",'3 - Projects'!$O138)</f>
        <v>0</v>
      </c>
      <c r="AW295" s="85">
        <f>IF(AW91="x",'3 - Projects'!$O134,0)+IF(AW92="x",'3 - Projects'!$O135)+IF(AW93="x",'3 - Projects'!$O136)+IF(AW94="x",'3 - Projects'!$O137)+IF(AW95="x",'3 - Projects'!$O138)</f>
        <v>0</v>
      </c>
      <c r="AX295" s="85">
        <f>IF(AX91="x",'3 - Projects'!$O134,0)+IF(AX92="x",'3 - Projects'!$O135)+IF(AX93="x",'3 - Projects'!$O136)+IF(AX94="x",'3 - Projects'!$O137)+IF(AX95="x",'3 - Projects'!$O138)</f>
        <v>0</v>
      </c>
      <c r="AY295" s="85">
        <f>IF(AY91="x",'3 - Projects'!$O134,0)+IF(AY92="x",'3 - Projects'!$O135)+IF(AY93="x",'3 - Projects'!$O136)+IF(AY94="x",'3 - Projects'!$O137)+IF(AY95="x",'3 - Projects'!$O138)</f>
        <v>0</v>
      </c>
      <c r="AZ295" s="85">
        <f>IF(AZ91="x",'3 - Projects'!$O134,0)+IF(AZ92="x",'3 - Projects'!$O135)+IF(AZ93="x",'3 - Projects'!$O136)+IF(AZ94="x",'3 - Projects'!$O137)+IF(AZ95="x",'3 - Projects'!$O138)</f>
        <v>0</v>
      </c>
      <c r="BA295" s="85">
        <f>IF(BA91="x",'3 - Projects'!$O134,0)+IF(BA92="x",'3 - Projects'!$O135)+IF(BA93="x",'3 - Projects'!$O136)+IF(BA94="x",'3 - Projects'!$O137)+IF(BA95="x",'3 - Projects'!$O138)</f>
        <v>0</v>
      </c>
      <c r="BB295" s="85">
        <f>IF(BB91="x",'3 - Projects'!$O134,0)+IF(BB92="x",'3 - Projects'!$O135)+IF(BB93="x",'3 - Projects'!$O136)+IF(BB94="x",'3 - Projects'!$O137)+IF(BB95="x",'3 - Projects'!$O138)</f>
        <v>0</v>
      </c>
      <c r="BC295" s="85">
        <f>IF(BC91="x",'3 - Projects'!$O134,0)+IF(BC92="x",'3 - Projects'!$O135)+IF(BC93="x",'3 - Projects'!$O136)+IF(BC94="x",'3 - Projects'!$O137)+IF(BC95="x",'3 - Projects'!$O138)</f>
        <v>0</v>
      </c>
      <c r="BD295" s="85">
        <f>IF(BD91="x",'3 - Projects'!$O134,0)+IF(BD92="x",'3 - Projects'!$O135)+IF(BD93="x",'3 - Projects'!$O136)+IF(BD94="x",'3 - Projects'!$O137)+IF(BD95="x",'3 - Projects'!$O138)</f>
        <v>0</v>
      </c>
      <c r="BE295" s="85">
        <f>IF(BE91="x",'3 - Projects'!$O134,0)+IF(BE92="x",'3 - Projects'!$O135)+IF(BE93="x",'3 - Projects'!$O136)+IF(BE94="x",'3 - Projects'!$O137)+IF(BE95="x",'3 - Projects'!$O138)</f>
        <v>0</v>
      </c>
      <c r="BF295" s="85">
        <f>IF(BF91="x",'3 - Projects'!$O134,0)+IF(BF92="x",'3 - Projects'!$O135)+IF(BF93="x",'3 - Projects'!$O136)+IF(BF94="x",'3 - Projects'!$O137)+IF(BF95="x",'3 - Projects'!$O138)</f>
        <v>0</v>
      </c>
      <c r="BG295" s="85">
        <f>IF(BG91="x",'3 - Projects'!$O134,0)+IF(BG92="x",'3 - Projects'!$O135)+IF(BG93="x",'3 - Projects'!$O136)+IF(BG94="x",'3 - Projects'!$O137)+IF(BG95="x",'3 - Projects'!$O138)</f>
        <v>0</v>
      </c>
      <c r="BH295" s="86">
        <f>IF(BH91="x",'3 - Projects'!$O134,0)+IF(BH92="x",'3 - Projects'!$O135)+IF(BH93="x",'3 - Projects'!$O136)+IF(BH94="x",'3 - Projects'!$O137)+IF(BH95="x",'3 - Projects'!$O138)</f>
        <v>0</v>
      </c>
    </row>
    <row r="296" spans="1:60">
      <c r="A296" s="87"/>
      <c r="B296" s="88" t="str">
        <f>IF(Resource10_Name&lt;&gt;"",Resource10_Name&amp;"(s)","")</f>
        <v/>
      </c>
      <c r="C296" s="88"/>
      <c r="D296" s="88"/>
      <c r="E296" s="88"/>
      <c r="F296" s="88"/>
      <c r="G296" s="88"/>
      <c r="H296" s="88"/>
      <c r="I296" s="87">
        <f>IF(I91="x",'3 - Projects'!$P134,0)+IF(I92="x",'3 - Projects'!$P135)+IF(I93="x",'3 - Projects'!$P136)+IF(I94="x",'3 - Projects'!$P137)+IF(I95="x",'3 - Projects'!$P138)</f>
        <v>0</v>
      </c>
      <c r="J296" s="88">
        <f>IF(J91="x",'3 - Projects'!$P134,0)+IF(J92="x",'3 - Projects'!$P135)+IF(J93="x",'3 - Projects'!$P136)+IF(J94="x",'3 - Projects'!$P137)+IF(J95="x",'3 - Projects'!$P138)</f>
        <v>0</v>
      </c>
      <c r="K296" s="88">
        <f>IF(K91="x",'3 - Projects'!$P134,0)+IF(K92="x",'3 - Projects'!$P135)+IF(K93="x",'3 - Projects'!$P136)+IF(K94="x",'3 - Projects'!$P137)+IF(K95="x",'3 - Projects'!$P138)</f>
        <v>0</v>
      </c>
      <c r="L296" s="88">
        <f>IF(L91="x",'3 - Projects'!$P134,0)+IF(L92="x",'3 - Projects'!$P135)+IF(L93="x",'3 - Projects'!$P136)+IF(L94="x",'3 - Projects'!$P137)+IF(L95="x",'3 - Projects'!$P138)</f>
        <v>0</v>
      </c>
      <c r="M296" s="88">
        <f>IF(M91="x",'3 - Projects'!$P134,0)+IF(M92="x",'3 - Projects'!$P135)+IF(M93="x",'3 - Projects'!$P136)+IF(M94="x",'3 - Projects'!$P137)+IF(M95="x",'3 - Projects'!$P138)</f>
        <v>0</v>
      </c>
      <c r="N296" s="88">
        <f>IF(N91="x",'3 - Projects'!$P134,0)+IF(N92="x",'3 - Projects'!$P135)+IF(N93="x",'3 - Projects'!$P136)+IF(N94="x",'3 - Projects'!$P137)+IF(N95="x",'3 - Projects'!$P138)</f>
        <v>0</v>
      </c>
      <c r="O296" s="88">
        <f>IF(O91="x",'3 - Projects'!$P134,0)+IF(O92="x",'3 - Projects'!$P135)+IF(O93="x",'3 - Projects'!$P136)+IF(O94="x",'3 - Projects'!$P137)+IF(O95="x",'3 - Projects'!$P138)</f>
        <v>0</v>
      </c>
      <c r="P296" s="88">
        <f>IF(P91="x",'3 - Projects'!$P134,0)+IF(P92="x",'3 - Projects'!$P135)+IF(P93="x",'3 - Projects'!$P136)+IF(P94="x",'3 - Projects'!$P137)+IF(P95="x",'3 - Projects'!$P138)</f>
        <v>0</v>
      </c>
      <c r="Q296" s="88">
        <f>IF(Q91="x",'3 - Projects'!$P134,0)+IF(Q92="x",'3 - Projects'!$P135)+IF(Q93="x",'3 - Projects'!$P136)+IF(Q94="x",'3 - Projects'!$P137)+IF(Q95="x",'3 - Projects'!$P138)</f>
        <v>0</v>
      </c>
      <c r="R296" s="88">
        <f>IF(R91="x",'3 - Projects'!$P134,0)+IF(R92="x",'3 - Projects'!$P135)+IF(R93="x",'3 - Projects'!$P136)+IF(R94="x",'3 - Projects'!$P137)+IF(R95="x",'3 - Projects'!$P138)</f>
        <v>0</v>
      </c>
      <c r="S296" s="88">
        <f>IF(S91="x",'3 - Projects'!$P134,0)+IF(S92="x",'3 - Projects'!$P135)+IF(S93="x",'3 - Projects'!$P136)+IF(S94="x",'3 - Projects'!$P137)+IF(S95="x",'3 - Projects'!$P138)</f>
        <v>0</v>
      </c>
      <c r="T296" s="88">
        <f>IF(T91="x",'3 - Projects'!$P134,0)+IF(T92="x",'3 - Projects'!$P135)+IF(T93="x",'3 - Projects'!$P136)+IF(T94="x",'3 - Projects'!$P137)+IF(T95="x",'3 - Projects'!$P138)</f>
        <v>0</v>
      </c>
      <c r="U296" s="88">
        <f>IF(U91="x",'3 - Projects'!$P134,0)+IF(U92="x",'3 - Projects'!$P135)+IF(U93="x",'3 - Projects'!$P136)+IF(U94="x",'3 - Projects'!$P137)+IF(U95="x",'3 - Projects'!$P138)</f>
        <v>0</v>
      </c>
      <c r="V296" s="88">
        <f>IF(V91="x",'3 - Projects'!$P134,0)+IF(V92="x",'3 - Projects'!$P135)+IF(V93="x",'3 - Projects'!$P136)+IF(V94="x",'3 - Projects'!$P137)+IF(V95="x",'3 - Projects'!$P138)</f>
        <v>0</v>
      </c>
      <c r="W296" s="88">
        <f>IF(W91="x",'3 - Projects'!$P134,0)+IF(W92="x",'3 - Projects'!$P135)+IF(W93="x",'3 - Projects'!$P136)+IF(W94="x",'3 - Projects'!$P137)+IF(W95="x",'3 - Projects'!$P138)</f>
        <v>0</v>
      </c>
      <c r="X296" s="88">
        <f>IF(X91="x",'3 - Projects'!$P134,0)+IF(X92="x",'3 - Projects'!$P135)+IF(X93="x",'3 - Projects'!$P136)+IF(X94="x",'3 - Projects'!$P137)+IF(X95="x",'3 - Projects'!$P138)</f>
        <v>0</v>
      </c>
      <c r="Y296" s="88">
        <f>IF(Y91="x",'3 - Projects'!$P134,0)+IF(Y92="x",'3 - Projects'!$P135)+IF(Y93="x",'3 - Projects'!$P136)+IF(Y94="x",'3 - Projects'!$P137)+IF(Y95="x",'3 - Projects'!$P138)</f>
        <v>0</v>
      </c>
      <c r="Z296" s="88">
        <f>IF(Z91="x",'3 - Projects'!$P134,0)+IF(Z92="x",'3 - Projects'!$P135)+IF(Z93="x",'3 - Projects'!$P136)+IF(Z94="x",'3 - Projects'!$P137)+IF(Z95="x",'3 - Projects'!$P138)</f>
        <v>0</v>
      </c>
      <c r="AA296" s="88">
        <f>IF(AA91="x",'3 - Projects'!$P134,0)+IF(AA92="x",'3 - Projects'!$P135)+IF(AA93="x",'3 - Projects'!$P136)+IF(AA94="x",'3 - Projects'!$P137)+IF(AA95="x",'3 - Projects'!$P138)</f>
        <v>0</v>
      </c>
      <c r="AB296" s="88">
        <f>IF(AB91="x",'3 - Projects'!$P134,0)+IF(AB92="x",'3 - Projects'!$P135)+IF(AB93="x",'3 - Projects'!$P136)+IF(AB94="x",'3 - Projects'!$P137)+IF(AB95="x",'3 - Projects'!$P138)</f>
        <v>0</v>
      </c>
      <c r="AC296" s="88">
        <f>IF(AC91="x",'3 - Projects'!$P134,0)+IF(AC92="x",'3 - Projects'!$P135)+IF(AC93="x",'3 - Projects'!$P136)+IF(AC94="x",'3 - Projects'!$P137)+IF(AC95="x",'3 - Projects'!$P138)</f>
        <v>0</v>
      </c>
      <c r="AD296" s="88">
        <f>IF(AD91="x",'3 - Projects'!$P134,0)+IF(AD92="x",'3 - Projects'!$P135)+IF(AD93="x",'3 - Projects'!$P136)+IF(AD94="x",'3 - Projects'!$P137)+IF(AD95="x",'3 - Projects'!$P138)</f>
        <v>0</v>
      </c>
      <c r="AE296" s="88">
        <f>IF(AE91="x",'3 - Projects'!$P134,0)+IF(AE92="x",'3 - Projects'!$P135)+IF(AE93="x",'3 - Projects'!$P136)+IF(AE94="x",'3 - Projects'!$P137)+IF(AE95="x",'3 - Projects'!$P138)</f>
        <v>0</v>
      </c>
      <c r="AF296" s="88">
        <f>IF(AF91="x",'3 - Projects'!$P134,0)+IF(AF92="x",'3 - Projects'!$P135)+IF(AF93="x",'3 - Projects'!$P136)+IF(AF94="x",'3 - Projects'!$P137)+IF(AF95="x",'3 - Projects'!$P138)</f>
        <v>0</v>
      </c>
      <c r="AG296" s="88">
        <f>IF(AG91="x",'3 - Projects'!$P134,0)+IF(AG92="x",'3 - Projects'!$P135)+IF(AG93="x",'3 - Projects'!$P136)+IF(AG94="x",'3 - Projects'!$P137)+IF(AG95="x",'3 - Projects'!$P138)</f>
        <v>0</v>
      </c>
      <c r="AH296" s="88">
        <f>IF(AH91="x",'3 - Projects'!$P134,0)+IF(AH92="x",'3 - Projects'!$P135)+IF(AH93="x",'3 - Projects'!$P136)+IF(AH94="x",'3 - Projects'!$P137)+IF(AH95="x",'3 - Projects'!$P138)</f>
        <v>0</v>
      </c>
      <c r="AI296" s="88">
        <f>IF(AI91="x",'3 - Projects'!$P134,0)+IF(AI92="x",'3 - Projects'!$P135)+IF(AI93="x",'3 - Projects'!$P136)+IF(AI94="x",'3 - Projects'!$P137)+IF(AI95="x",'3 - Projects'!$P138)</f>
        <v>0</v>
      </c>
      <c r="AJ296" s="88">
        <f>IF(AJ91="x",'3 - Projects'!$P134,0)+IF(AJ92="x",'3 - Projects'!$P135)+IF(AJ93="x",'3 - Projects'!$P136)+IF(AJ94="x",'3 - Projects'!$P137)+IF(AJ95="x",'3 - Projects'!$P138)</f>
        <v>0</v>
      </c>
      <c r="AK296" s="88">
        <f>IF(AK91="x",'3 - Projects'!$P134,0)+IF(AK92="x",'3 - Projects'!$P135)+IF(AK93="x",'3 - Projects'!$P136)+IF(AK94="x",'3 - Projects'!$P137)+IF(AK95="x",'3 - Projects'!$P138)</f>
        <v>0</v>
      </c>
      <c r="AL296" s="88">
        <f>IF(AL91="x",'3 - Projects'!$P134,0)+IF(AL92="x",'3 - Projects'!$P135)+IF(AL93="x",'3 - Projects'!$P136)+IF(AL94="x",'3 - Projects'!$P137)+IF(AL95="x",'3 - Projects'!$P138)</f>
        <v>0</v>
      </c>
      <c r="AM296" s="88">
        <f>IF(AM91="x",'3 - Projects'!$P134,0)+IF(AM92="x",'3 - Projects'!$P135)+IF(AM93="x",'3 - Projects'!$P136)+IF(AM94="x",'3 - Projects'!$P137)+IF(AM95="x",'3 - Projects'!$P138)</f>
        <v>0</v>
      </c>
      <c r="AN296" s="88">
        <f>IF(AN91="x",'3 - Projects'!$P134,0)+IF(AN92="x",'3 - Projects'!$P135)+IF(AN93="x",'3 - Projects'!$P136)+IF(AN94="x",'3 - Projects'!$P137)+IF(AN95="x",'3 - Projects'!$P138)</f>
        <v>0</v>
      </c>
      <c r="AO296" s="88">
        <f>IF(AO91="x",'3 - Projects'!$P134,0)+IF(AO92="x",'3 - Projects'!$P135)+IF(AO93="x",'3 - Projects'!$P136)+IF(AO94="x",'3 - Projects'!$P137)+IF(AO95="x",'3 - Projects'!$P138)</f>
        <v>0</v>
      </c>
      <c r="AP296" s="88">
        <f>IF(AP91="x",'3 - Projects'!$P134,0)+IF(AP92="x",'3 - Projects'!$P135)+IF(AP93="x",'3 - Projects'!$P136)+IF(AP94="x",'3 - Projects'!$P137)+IF(AP95="x",'3 - Projects'!$P138)</f>
        <v>0</v>
      </c>
      <c r="AQ296" s="88">
        <f>IF(AQ91="x",'3 - Projects'!$P134,0)+IF(AQ92="x",'3 - Projects'!$P135)+IF(AQ93="x",'3 - Projects'!$P136)+IF(AQ94="x",'3 - Projects'!$P137)+IF(AQ95="x",'3 - Projects'!$P138)</f>
        <v>0</v>
      </c>
      <c r="AR296" s="88">
        <f>IF(AR91="x",'3 - Projects'!$P134,0)+IF(AR92="x",'3 - Projects'!$P135)+IF(AR93="x",'3 - Projects'!$P136)+IF(AR94="x",'3 - Projects'!$P137)+IF(AR95="x",'3 - Projects'!$P138)</f>
        <v>0</v>
      </c>
      <c r="AS296" s="88">
        <f>IF(AS91="x",'3 - Projects'!$P134,0)+IF(AS92="x",'3 - Projects'!$P135)+IF(AS93="x",'3 - Projects'!$P136)+IF(AS94="x",'3 - Projects'!$P137)+IF(AS95="x",'3 - Projects'!$P138)</f>
        <v>0</v>
      </c>
      <c r="AT296" s="88">
        <f>IF(AT91="x",'3 - Projects'!$P134,0)+IF(AT92="x",'3 - Projects'!$P135)+IF(AT93="x",'3 - Projects'!$P136)+IF(AT94="x",'3 - Projects'!$P137)+IF(AT95="x",'3 - Projects'!$P138)</f>
        <v>0</v>
      </c>
      <c r="AU296" s="88">
        <f>IF(AU91="x",'3 - Projects'!$P134,0)+IF(AU92="x",'3 - Projects'!$P135)+IF(AU93="x",'3 - Projects'!$P136)+IF(AU94="x",'3 - Projects'!$P137)+IF(AU95="x",'3 - Projects'!$P138)</f>
        <v>0</v>
      </c>
      <c r="AV296" s="88">
        <f>IF(AV91="x",'3 - Projects'!$P134,0)+IF(AV92="x",'3 - Projects'!$P135)+IF(AV93="x",'3 - Projects'!$P136)+IF(AV94="x",'3 - Projects'!$P137)+IF(AV95="x",'3 - Projects'!$P138)</f>
        <v>0</v>
      </c>
      <c r="AW296" s="88">
        <f>IF(AW91="x",'3 - Projects'!$P134,0)+IF(AW92="x",'3 - Projects'!$P135)+IF(AW93="x",'3 - Projects'!$P136)+IF(AW94="x",'3 - Projects'!$P137)+IF(AW95="x",'3 - Projects'!$P138)</f>
        <v>0</v>
      </c>
      <c r="AX296" s="88">
        <f>IF(AX91="x",'3 - Projects'!$P134,0)+IF(AX92="x",'3 - Projects'!$P135)+IF(AX93="x",'3 - Projects'!$P136)+IF(AX94="x",'3 - Projects'!$P137)+IF(AX95="x",'3 - Projects'!$P138)</f>
        <v>0</v>
      </c>
      <c r="AY296" s="88">
        <f>IF(AY91="x",'3 - Projects'!$P134,0)+IF(AY92="x",'3 - Projects'!$P135)+IF(AY93="x",'3 - Projects'!$P136)+IF(AY94="x",'3 - Projects'!$P137)+IF(AY95="x",'3 - Projects'!$P138)</f>
        <v>0</v>
      </c>
      <c r="AZ296" s="88">
        <f>IF(AZ91="x",'3 - Projects'!$P134,0)+IF(AZ92="x",'3 - Projects'!$P135)+IF(AZ93="x",'3 - Projects'!$P136)+IF(AZ94="x",'3 - Projects'!$P137)+IF(AZ95="x",'3 - Projects'!$P138)</f>
        <v>0</v>
      </c>
      <c r="BA296" s="88">
        <f>IF(BA91="x",'3 - Projects'!$P134,0)+IF(BA92="x",'3 - Projects'!$P135)+IF(BA93="x",'3 - Projects'!$P136)+IF(BA94="x",'3 - Projects'!$P137)+IF(BA95="x",'3 - Projects'!$P138)</f>
        <v>0</v>
      </c>
      <c r="BB296" s="88">
        <f>IF(BB91="x",'3 - Projects'!$P134,0)+IF(BB92="x",'3 - Projects'!$P135)+IF(BB93="x",'3 - Projects'!$P136)+IF(BB94="x",'3 - Projects'!$P137)+IF(BB95="x",'3 - Projects'!$P138)</f>
        <v>0</v>
      </c>
      <c r="BC296" s="88">
        <f>IF(BC91="x",'3 - Projects'!$P134,0)+IF(BC92="x",'3 - Projects'!$P135)+IF(BC93="x",'3 - Projects'!$P136)+IF(BC94="x",'3 - Projects'!$P137)+IF(BC95="x",'3 - Projects'!$P138)</f>
        <v>0</v>
      </c>
      <c r="BD296" s="88">
        <f>IF(BD91="x",'3 - Projects'!$P134,0)+IF(BD92="x",'3 - Projects'!$P135)+IF(BD93="x",'3 - Projects'!$P136)+IF(BD94="x",'3 - Projects'!$P137)+IF(BD95="x",'3 - Projects'!$P138)</f>
        <v>0</v>
      </c>
      <c r="BE296" s="88">
        <f>IF(BE91="x",'3 - Projects'!$P134,0)+IF(BE92="x",'3 - Projects'!$P135)+IF(BE93="x",'3 - Projects'!$P136)+IF(BE94="x",'3 - Projects'!$P137)+IF(BE95="x",'3 - Projects'!$P138)</f>
        <v>0</v>
      </c>
      <c r="BF296" s="88">
        <f>IF(BF91="x",'3 - Projects'!$P134,0)+IF(BF92="x",'3 - Projects'!$P135)+IF(BF93="x",'3 - Projects'!$P136)+IF(BF94="x",'3 - Projects'!$P137)+IF(BF95="x",'3 - Projects'!$P138)</f>
        <v>0</v>
      </c>
      <c r="BG296" s="88">
        <f>IF(BG91="x",'3 - Projects'!$P134,0)+IF(BG92="x",'3 - Projects'!$P135)+IF(BG93="x",'3 - Projects'!$P136)+IF(BG94="x",'3 - Projects'!$P137)+IF(BG95="x",'3 - Projects'!$P138)</f>
        <v>0</v>
      </c>
      <c r="BH296" s="89">
        <f>IF(BH91="x",'3 - Projects'!$P134,0)+IF(BH92="x",'3 - Projects'!$P135)+IF(BH93="x",'3 - Projects'!$P136)+IF(BH94="x",'3 - Projects'!$P137)+IF(BH95="x",'3 - Projects'!$P138)</f>
        <v>0</v>
      </c>
    </row>
    <row r="297" spans="1:60">
      <c r="A297" s="93" t="s">
        <v>46</v>
      </c>
      <c r="B297" s="82" t="str">
        <f>IF(Resource1_Name&lt;&gt;"",Resource1_Name&amp;"(s)","")</f>
        <v/>
      </c>
      <c r="C297" s="85"/>
      <c r="D297" s="85"/>
      <c r="E297" s="85"/>
      <c r="F297" s="85"/>
      <c r="G297" s="85"/>
      <c r="H297" s="85"/>
      <c r="I297" s="84">
        <f>IF(I96="x",'3 - Projects'!$G144,0)+IF(I97="x",'3 - Projects'!$G145)+IF(I98="x",'3 - Projects'!$G146)+IF(I99="x",'3 - Projects'!$G147)+IF(I100="x",'3 - Projects'!$G148)</f>
        <v>0</v>
      </c>
      <c r="J297" s="85">
        <f>IF(J96="x",'3 - Projects'!$G144,0)+IF(J97="x",'3 - Projects'!$G145)+IF(J98="x",'3 - Projects'!$G146)+IF(J99="x",'3 - Projects'!$G147)+IF(J100="x",'3 - Projects'!$G148)</f>
        <v>0</v>
      </c>
      <c r="K297" s="85">
        <f>IF(K96="x",'3 - Projects'!$G144,0)+IF(K97="x",'3 - Projects'!$G145)+IF(K98="x",'3 - Projects'!$G146)+IF(K99="x",'3 - Projects'!$G147)+IF(K100="x",'3 - Projects'!$G148)</f>
        <v>0</v>
      </c>
      <c r="L297" s="85">
        <f>IF(L96="x",'3 - Projects'!$G144,0)+IF(L97="x",'3 - Projects'!$G145)+IF(L98="x",'3 - Projects'!$G146)+IF(L99="x",'3 - Projects'!$G147)+IF(L100="x",'3 - Projects'!$G148)</f>
        <v>0</v>
      </c>
      <c r="M297" s="85">
        <f>IF(M96="x",'3 - Projects'!$G144,0)+IF(M97="x",'3 - Projects'!$G145)+IF(M98="x",'3 - Projects'!$G146)+IF(M99="x",'3 - Projects'!$G147)+IF(M100="x",'3 - Projects'!$G148)</f>
        <v>0</v>
      </c>
      <c r="N297" s="85">
        <f>IF(N96="x",'3 - Projects'!$G144,0)+IF(N97="x",'3 - Projects'!$G145)+IF(N98="x",'3 - Projects'!$G146)+IF(N99="x",'3 - Projects'!$G147)+IF(N100="x",'3 - Projects'!$G148)</f>
        <v>0</v>
      </c>
      <c r="O297" s="85">
        <f>IF(O96="x",'3 - Projects'!$G144,0)+IF(O97="x",'3 - Projects'!$G145)+IF(O98="x",'3 - Projects'!$G146)+IF(O99="x",'3 - Projects'!$G147)+IF(O100="x",'3 - Projects'!$G148)</f>
        <v>0</v>
      </c>
      <c r="P297" s="85">
        <f>IF(P96="x",'3 - Projects'!$G144,0)+IF(P97="x",'3 - Projects'!$G145)+IF(P98="x",'3 - Projects'!$G146)+IF(P99="x",'3 - Projects'!$G147)+IF(P100="x",'3 - Projects'!$G148)</f>
        <v>0</v>
      </c>
      <c r="Q297" s="85">
        <f>IF(Q96="x",'3 - Projects'!$G144,0)+IF(Q97="x",'3 - Projects'!$G145)+IF(Q98="x",'3 - Projects'!$G146)+IF(Q99="x",'3 - Projects'!$G147)+IF(Q100="x",'3 - Projects'!$G148)</f>
        <v>0</v>
      </c>
      <c r="R297" s="85">
        <f>IF(R96="x",'3 - Projects'!$G144,0)+IF(R97="x",'3 - Projects'!$G145)+IF(R98="x",'3 - Projects'!$G146)+IF(R99="x",'3 - Projects'!$G147)+IF(R100="x",'3 - Projects'!$G148)</f>
        <v>0</v>
      </c>
      <c r="S297" s="85">
        <f>IF(S96="x",'3 - Projects'!$G144,0)+IF(S97="x",'3 - Projects'!$G145)+IF(S98="x",'3 - Projects'!$G146)+IF(S99="x",'3 - Projects'!$G147)+IF(S100="x",'3 - Projects'!$G148)</f>
        <v>0</v>
      </c>
      <c r="T297" s="85">
        <f>IF(T96="x",'3 - Projects'!$G144,0)+IF(T97="x",'3 - Projects'!$G145)+IF(T98="x",'3 - Projects'!$G146)+IF(T99="x",'3 - Projects'!$G147)+IF(T100="x",'3 - Projects'!$G148)</f>
        <v>0</v>
      </c>
      <c r="U297" s="85">
        <f>IF(U96="x",'3 - Projects'!$G144,0)+IF(U97="x",'3 - Projects'!$G145)+IF(U98="x",'3 - Projects'!$G146)+IF(U99="x",'3 - Projects'!$G147)+IF(U100="x",'3 - Projects'!$G148)</f>
        <v>0</v>
      </c>
      <c r="V297" s="85">
        <f>IF(V96="x",'3 - Projects'!$G144,0)+IF(V97="x",'3 - Projects'!$G145)+IF(V98="x",'3 - Projects'!$G146)+IF(V99="x",'3 - Projects'!$G147)+IF(V100="x",'3 - Projects'!$G148)</f>
        <v>0</v>
      </c>
      <c r="W297" s="85">
        <f>IF(W96="x",'3 - Projects'!$G144,0)+IF(W97="x",'3 - Projects'!$G145)+IF(W98="x",'3 - Projects'!$G146)+IF(W99="x",'3 - Projects'!$G147)+IF(W100="x",'3 - Projects'!$G148)</f>
        <v>0</v>
      </c>
      <c r="X297" s="85">
        <f>IF(X96="x",'3 - Projects'!$G144,0)+IF(X97="x",'3 - Projects'!$G145)+IF(X98="x",'3 - Projects'!$G146)+IF(X99="x",'3 - Projects'!$G147)+IF(X100="x",'3 - Projects'!$G148)</f>
        <v>0</v>
      </c>
      <c r="Y297" s="85">
        <f>IF(Y96="x",'3 - Projects'!$G144,0)+IF(Y97="x",'3 - Projects'!$G145)+IF(Y98="x",'3 - Projects'!$G146)+IF(Y99="x",'3 - Projects'!$G147)+IF(Y100="x",'3 - Projects'!$G148)</f>
        <v>0</v>
      </c>
      <c r="Z297" s="85">
        <f>IF(Z96="x",'3 - Projects'!$G144,0)+IF(Z97="x",'3 - Projects'!$G145)+IF(Z98="x",'3 - Projects'!$G146)+IF(Z99="x",'3 - Projects'!$G147)+IF(Z100="x",'3 - Projects'!$G148)</f>
        <v>0</v>
      </c>
      <c r="AA297" s="85">
        <f>IF(AA96="x",'3 - Projects'!$G144,0)+IF(AA97="x",'3 - Projects'!$G145)+IF(AA98="x",'3 - Projects'!$G146)+IF(AA99="x",'3 - Projects'!$G147)+IF(AA100="x",'3 - Projects'!$G148)</f>
        <v>0</v>
      </c>
      <c r="AB297" s="85">
        <f>IF(AB96="x",'3 - Projects'!$G144,0)+IF(AB97="x",'3 - Projects'!$G145)+IF(AB98="x",'3 - Projects'!$G146)+IF(AB99="x",'3 - Projects'!$G147)+IF(AB100="x",'3 - Projects'!$G148)</f>
        <v>0</v>
      </c>
      <c r="AC297" s="85">
        <f>IF(AC96="x",'3 - Projects'!$G144,0)+IF(AC97="x",'3 - Projects'!$G145)+IF(AC98="x",'3 - Projects'!$G146)+IF(AC99="x",'3 - Projects'!$G147)+IF(AC100="x",'3 - Projects'!$G148)</f>
        <v>0</v>
      </c>
      <c r="AD297" s="85">
        <f>IF(AD96="x",'3 - Projects'!$G144,0)+IF(AD97="x",'3 - Projects'!$G145)+IF(AD98="x",'3 - Projects'!$G146)+IF(AD99="x",'3 - Projects'!$G147)+IF(AD100="x",'3 - Projects'!$G148)</f>
        <v>0</v>
      </c>
      <c r="AE297" s="85">
        <f>IF(AE96="x",'3 - Projects'!$G144,0)+IF(AE97="x",'3 - Projects'!$G145)+IF(AE98="x",'3 - Projects'!$G146)+IF(AE99="x",'3 - Projects'!$G147)+IF(AE100="x",'3 - Projects'!$G148)</f>
        <v>0</v>
      </c>
      <c r="AF297" s="85">
        <f>IF(AF96="x",'3 - Projects'!$G144,0)+IF(AF97="x",'3 - Projects'!$G145)+IF(AF98="x",'3 - Projects'!$G146)+IF(AF99="x",'3 - Projects'!$G147)+IF(AF100="x",'3 - Projects'!$G148)</f>
        <v>0</v>
      </c>
      <c r="AG297" s="85">
        <f>IF(AG96="x",'3 - Projects'!$G144,0)+IF(AG97="x",'3 - Projects'!$G145)+IF(AG98="x",'3 - Projects'!$G146)+IF(AG99="x",'3 - Projects'!$G147)+IF(AG100="x",'3 - Projects'!$G148)</f>
        <v>0</v>
      </c>
      <c r="AH297" s="85">
        <f>IF(AH96="x",'3 - Projects'!$G144,0)+IF(AH97="x",'3 - Projects'!$G145)+IF(AH98="x",'3 - Projects'!$G146)+IF(AH99="x",'3 - Projects'!$G147)+IF(AH100="x",'3 - Projects'!$G148)</f>
        <v>0</v>
      </c>
      <c r="AI297" s="85">
        <f>IF(AI96="x",'3 - Projects'!$G144,0)+IF(AI97="x",'3 - Projects'!$G145)+IF(AI98="x",'3 - Projects'!$G146)+IF(AI99="x",'3 - Projects'!$G147)+IF(AI100="x",'3 - Projects'!$G148)</f>
        <v>0</v>
      </c>
      <c r="AJ297" s="85">
        <f>IF(AJ96="x",'3 - Projects'!$G144,0)+IF(AJ97="x",'3 - Projects'!$G145)+IF(AJ98="x",'3 - Projects'!$G146)+IF(AJ99="x",'3 - Projects'!$G147)+IF(AJ100="x",'3 - Projects'!$G148)</f>
        <v>0</v>
      </c>
      <c r="AK297" s="85">
        <f>IF(AK96="x",'3 - Projects'!$G144,0)+IF(AK97="x",'3 - Projects'!$G145)+IF(AK98="x",'3 - Projects'!$G146)+IF(AK99="x",'3 - Projects'!$G147)+IF(AK100="x",'3 - Projects'!$G148)</f>
        <v>0</v>
      </c>
      <c r="AL297" s="85">
        <f>IF(AL96="x",'3 - Projects'!$G144,0)+IF(AL97="x",'3 - Projects'!$G145)+IF(AL98="x",'3 - Projects'!$G146)+IF(AL99="x",'3 - Projects'!$G147)+IF(AL100="x",'3 - Projects'!$G148)</f>
        <v>0</v>
      </c>
      <c r="AM297" s="85">
        <f>IF(AM96="x",'3 - Projects'!$G144,0)+IF(AM97="x",'3 - Projects'!$G145)+IF(AM98="x",'3 - Projects'!$G146)+IF(AM99="x",'3 - Projects'!$G147)+IF(AM100="x",'3 - Projects'!$G148)</f>
        <v>0</v>
      </c>
      <c r="AN297" s="85">
        <f>IF(AN96="x",'3 - Projects'!$G144,0)+IF(AN97="x",'3 - Projects'!$G145)+IF(AN98="x",'3 - Projects'!$G146)+IF(AN99="x",'3 - Projects'!$G147)+IF(AN100="x",'3 - Projects'!$G148)</f>
        <v>0</v>
      </c>
      <c r="AO297" s="85">
        <f>IF(AO96="x",'3 - Projects'!$G144,0)+IF(AO97="x",'3 - Projects'!$G145)+IF(AO98="x",'3 - Projects'!$G146)+IF(AO99="x",'3 - Projects'!$G147)+IF(AO100="x",'3 - Projects'!$G148)</f>
        <v>0</v>
      </c>
      <c r="AP297" s="85">
        <f>IF(AP96="x",'3 - Projects'!$G144,0)+IF(AP97="x",'3 - Projects'!$G145)+IF(AP98="x",'3 - Projects'!$G146)+IF(AP99="x",'3 - Projects'!$G147)+IF(AP100="x",'3 - Projects'!$G148)</f>
        <v>0</v>
      </c>
      <c r="AQ297" s="85">
        <f>IF(AQ96="x",'3 - Projects'!$G144,0)+IF(AQ97="x",'3 - Projects'!$G145)+IF(AQ98="x",'3 - Projects'!$G146)+IF(AQ99="x",'3 - Projects'!$G147)+IF(AQ100="x",'3 - Projects'!$G148)</f>
        <v>0</v>
      </c>
      <c r="AR297" s="85">
        <f>IF(AR96="x",'3 - Projects'!$G144,0)+IF(AR97="x",'3 - Projects'!$G145)+IF(AR98="x",'3 - Projects'!$G146)+IF(AR99="x",'3 - Projects'!$G147)+IF(AR100="x",'3 - Projects'!$G148)</f>
        <v>0</v>
      </c>
      <c r="AS297" s="85">
        <f>IF(AS96="x",'3 - Projects'!$G144,0)+IF(AS97="x",'3 - Projects'!$G145)+IF(AS98="x",'3 - Projects'!$G146)+IF(AS99="x",'3 - Projects'!$G147)+IF(AS100="x",'3 - Projects'!$G148)</f>
        <v>0</v>
      </c>
      <c r="AT297" s="85">
        <f>IF(AT96="x",'3 - Projects'!$G144,0)+IF(AT97="x",'3 - Projects'!$G145)+IF(AT98="x",'3 - Projects'!$G146)+IF(AT99="x",'3 - Projects'!$G147)+IF(AT100="x",'3 - Projects'!$G148)</f>
        <v>0</v>
      </c>
      <c r="AU297" s="85">
        <f>IF(AU96="x",'3 - Projects'!$G144,0)+IF(AU97="x",'3 - Projects'!$G145)+IF(AU98="x",'3 - Projects'!$G146)+IF(AU99="x",'3 - Projects'!$G147)+IF(AU100="x",'3 - Projects'!$G148)</f>
        <v>0</v>
      </c>
      <c r="AV297" s="85">
        <f>IF(AV96="x",'3 - Projects'!$G144,0)+IF(AV97="x",'3 - Projects'!$G145)+IF(AV98="x",'3 - Projects'!$G146)+IF(AV99="x",'3 - Projects'!$G147)+IF(AV100="x",'3 - Projects'!$G148)</f>
        <v>0</v>
      </c>
      <c r="AW297" s="85">
        <f>IF(AW96="x",'3 - Projects'!$G144,0)+IF(AW97="x",'3 - Projects'!$G145)+IF(AW98="x",'3 - Projects'!$G146)+IF(AW99="x",'3 - Projects'!$G147)+IF(AW100="x",'3 - Projects'!$G148)</f>
        <v>0</v>
      </c>
      <c r="AX297" s="85">
        <f>IF(AX96="x",'3 - Projects'!$G144,0)+IF(AX97="x",'3 - Projects'!$G145)+IF(AX98="x",'3 - Projects'!$G146)+IF(AX99="x",'3 - Projects'!$G147)+IF(AX100="x",'3 - Projects'!$G148)</f>
        <v>0</v>
      </c>
      <c r="AY297" s="85">
        <f>IF(AY96="x",'3 - Projects'!$G144,0)+IF(AY97="x",'3 - Projects'!$G145)+IF(AY98="x",'3 - Projects'!$G146)+IF(AY99="x",'3 - Projects'!$G147)+IF(AY100="x",'3 - Projects'!$G148)</f>
        <v>0</v>
      </c>
      <c r="AZ297" s="85">
        <f>IF(AZ96="x",'3 - Projects'!$G144,0)+IF(AZ97="x",'3 - Projects'!$G145)+IF(AZ98="x",'3 - Projects'!$G146)+IF(AZ99="x",'3 - Projects'!$G147)+IF(AZ100="x",'3 - Projects'!$G148)</f>
        <v>0</v>
      </c>
      <c r="BA297" s="85">
        <f>IF(BA96="x",'3 - Projects'!$G144,0)+IF(BA97="x",'3 - Projects'!$G145)+IF(BA98="x",'3 - Projects'!$G146)+IF(BA99="x",'3 - Projects'!$G147)+IF(BA100="x",'3 - Projects'!$G148)</f>
        <v>0</v>
      </c>
      <c r="BB297" s="85">
        <f>IF(BB96="x",'3 - Projects'!$G144,0)+IF(BB97="x",'3 - Projects'!$G145)+IF(BB98="x",'3 - Projects'!$G146)+IF(BB99="x",'3 - Projects'!$G147)+IF(BB100="x",'3 - Projects'!$G148)</f>
        <v>0</v>
      </c>
      <c r="BC297" s="85">
        <f>IF(BC96="x",'3 - Projects'!$G144,0)+IF(BC97="x",'3 - Projects'!$G145)+IF(BC98="x",'3 - Projects'!$G146)+IF(BC99="x",'3 - Projects'!$G147)+IF(BC100="x",'3 - Projects'!$G148)</f>
        <v>0</v>
      </c>
      <c r="BD297" s="85">
        <f>IF(BD96="x",'3 - Projects'!$G144,0)+IF(BD97="x",'3 - Projects'!$G145)+IF(BD98="x",'3 - Projects'!$G146)+IF(BD99="x",'3 - Projects'!$G147)+IF(BD100="x",'3 - Projects'!$G148)</f>
        <v>0</v>
      </c>
      <c r="BE297" s="85">
        <f>IF(BE96="x",'3 - Projects'!$G144,0)+IF(BE97="x",'3 - Projects'!$G145)+IF(BE98="x",'3 - Projects'!$G146)+IF(BE99="x",'3 - Projects'!$G147)+IF(BE100="x",'3 - Projects'!$G148)</f>
        <v>0</v>
      </c>
      <c r="BF297" s="85">
        <f>IF(BF96="x",'3 - Projects'!$G144,0)+IF(BF97="x",'3 - Projects'!$G145)+IF(BF98="x",'3 - Projects'!$G146)+IF(BF99="x",'3 - Projects'!$G147)+IF(BF100="x",'3 - Projects'!$G148)</f>
        <v>0</v>
      </c>
      <c r="BG297" s="85">
        <f>IF(BG96="x",'3 - Projects'!$G144,0)+IF(BG97="x",'3 - Projects'!$G145)+IF(BG98="x",'3 - Projects'!$G146)+IF(BG99="x",'3 - Projects'!$G147)+IF(BG100="x",'3 - Projects'!$G148)</f>
        <v>0</v>
      </c>
      <c r="BH297" s="86">
        <f>IF(BH96="x",'3 - Projects'!$G144,0)+IF(BH97="x",'3 - Projects'!$G145)+IF(BH98="x",'3 - Projects'!$G146)+IF(BH99="x",'3 - Projects'!$G147)+IF(BH100="x",'3 - Projects'!$G148)</f>
        <v>0</v>
      </c>
    </row>
    <row r="298" spans="1:60">
      <c r="A298" s="84"/>
      <c r="B298" s="85" t="str">
        <f>IF(Resource2_Name&lt;&gt;"",Resource2_Name&amp;"(s)","")</f>
        <v/>
      </c>
      <c r="C298" s="85"/>
      <c r="D298" s="85"/>
      <c r="E298" s="85"/>
      <c r="F298" s="85"/>
      <c r="G298" s="85"/>
      <c r="H298" s="85"/>
      <c r="I298" s="84">
        <f>IF(I96="x",'3 - Projects'!$H144,0)+IF(I97="x",'3 - Projects'!$H145)+IF(I98="x",'3 - Projects'!$H146)+IF(I99="x",'3 - Projects'!$H147)+IF(I100="x",'3 - Projects'!$H148)</f>
        <v>0</v>
      </c>
      <c r="J298" s="85">
        <f>IF(J96="x",'3 - Projects'!$H144,0)+IF(J97="x",'3 - Projects'!$H145)+IF(J98="x",'3 - Projects'!$H146)+IF(J99="x",'3 - Projects'!$H147)+IF(J100="x",'3 - Projects'!$H148)</f>
        <v>0</v>
      </c>
      <c r="K298" s="85">
        <f>IF(K96="x",'3 - Projects'!$H144,0)+IF(K97="x",'3 - Projects'!$H145)+IF(K98="x",'3 - Projects'!$H146)+IF(K99="x",'3 - Projects'!$H147)+IF(K100="x",'3 - Projects'!$H148)</f>
        <v>0</v>
      </c>
      <c r="L298" s="85">
        <f>IF(L96="x",'3 - Projects'!$H144,0)+IF(L97="x",'3 - Projects'!$H145)+IF(L98="x",'3 - Projects'!$H146)+IF(L99="x",'3 - Projects'!$H147)+IF(L100="x",'3 - Projects'!$H148)</f>
        <v>0</v>
      </c>
      <c r="M298" s="85">
        <f>IF(M96="x",'3 - Projects'!$H144,0)+IF(M97="x",'3 - Projects'!$H145)+IF(M98="x",'3 - Projects'!$H146)+IF(M99="x",'3 - Projects'!$H147)+IF(M100="x",'3 - Projects'!$H148)</f>
        <v>0</v>
      </c>
      <c r="N298" s="85">
        <f>IF(N96="x",'3 - Projects'!$H144,0)+IF(N97="x",'3 - Projects'!$H145)+IF(N98="x",'3 - Projects'!$H146)+IF(N99="x",'3 - Projects'!$H147)+IF(N100="x",'3 - Projects'!$H148)</f>
        <v>0</v>
      </c>
      <c r="O298" s="85">
        <f>IF(O96="x",'3 - Projects'!$H144,0)+IF(O97="x",'3 - Projects'!$H145)+IF(O98="x",'3 - Projects'!$H146)+IF(O99="x",'3 - Projects'!$H147)+IF(O100="x",'3 - Projects'!$H148)</f>
        <v>0</v>
      </c>
      <c r="P298" s="85">
        <f>IF(P96="x",'3 - Projects'!$H144,0)+IF(P97="x",'3 - Projects'!$H145)+IF(P98="x",'3 - Projects'!$H146)+IF(P99="x",'3 - Projects'!$H147)+IF(P100="x",'3 - Projects'!$H148)</f>
        <v>0</v>
      </c>
      <c r="Q298" s="85">
        <f>IF(Q96="x",'3 - Projects'!$H144,0)+IF(Q97="x",'3 - Projects'!$H145)+IF(Q98="x",'3 - Projects'!$H146)+IF(Q99="x",'3 - Projects'!$H147)+IF(Q100="x",'3 - Projects'!$H148)</f>
        <v>0</v>
      </c>
      <c r="R298" s="85">
        <f>IF(R96="x",'3 - Projects'!$H144,0)+IF(R97="x",'3 - Projects'!$H145)+IF(R98="x",'3 - Projects'!$H146)+IF(R99="x",'3 - Projects'!$H147)+IF(R100="x",'3 - Projects'!$H148)</f>
        <v>0</v>
      </c>
      <c r="S298" s="85">
        <f>IF(S96="x",'3 - Projects'!$H144,0)+IF(S97="x",'3 - Projects'!$H145)+IF(S98="x",'3 - Projects'!$H146)+IF(S99="x",'3 - Projects'!$H147)+IF(S100="x",'3 - Projects'!$H148)</f>
        <v>0</v>
      </c>
      <c r="T298" s="85">
        <f>IF(T96="x",'3 - Projects'!$H144,0)+IF(T97="x",'3 - Projects'!$H145)+IF(T98="x",'3 - Projects'!$H146)+IF(T99="x",'3 - Projects'!$H147)+IF(T100="x",'3 - Projects'!$H148)</f>
        <v>0</v>
      </c>
      <c r="U298" s="85">
        <f>IF(U96="x",'3 - Projects'!$H144,0)+IF(U97="x",'3 - Projects'!$H145)+IF(U98="x",'3 - Projects'!$H146)+IF(U99="x",'3 - Projects'!$H147)+IF(U100="x",'3 - Projects'!$H148)</f>
        <v>0</v>
      </c>
      <c r="V298" s="85">
        <f>IF(V96="x",'3 - Projects'!$H144,0)+IF(V97="x",'3 - Projects'!$H145)+IF(V98="x",'3 - Projects'!$H146)+IF(V99="x",'3 - Projects'!$H147)+IF(V100="x",'3 - Projects'!$H148)</f>
        <v>0</v>
      </c>
      <c r="W298" s="85">
        <f>IF(W96="x",'3 - Projects'!$H144,0)+IF(W97="x",'3 - Projects'!$H145)+IF(W98="x",'3 - Projects'!$H146)+IF(W99="x",'3 - Projects'!$H147)+IF(W100="x",'3 - Projects'!$H148)</f>
        <v>0</v>
      </c>
      <c r="X298" s="85">
        <f>IF(X96="x",'3 - Projects'!$H144,0)+IF(X97="x",'3 - Projects'!$H145)+IF(X98="x",'3 - Projects'!$H146)+IF(X99="x",'3 - Projects'!$H147)+IF(X100="x",'3 - Projects'!$H148)</f>
        <v>0</v>
      </c>
      <c r="Y298" s="85">
        <f>IF(Y96="x",'3 - Projects'!$H144,0)+IF(Y97="x",'3 - Projects'!$H145)+IF(Y98="x",'3 - Projects'!$H146)+IF(Y99="x",'3 - Projects'!$H147)+IF(Y100="x",'3 - Projects'!$H148)</f>
        <v>0</v>
      </c>
      <c r="Z298" s="85">
        <f>IF(Z96="x",'3 - Projects'!$H144,0)+IF(Z97="x",'3 - Projects'!$H145)+IF(Z98="x",'3 - Projects'!$H146)+IF(Z99="x",'3 - Projects'!$H147)+IF(Z100="x",'3 - Projects'!$H148)</f>
        <v>0</v>
      </c>
      <c r="AA298" s="85">
        <f>IF(AA96="x",'3 - Projects'!$H144,0)+IF(AA97="x",'3 - Projects'!$H145)+IF(AA98="x",'3 - Projects'!$H146)+IF(AA99="x",'3 - Projects'!$H147)+IF(AA100="x",'3 - Projects'!$H148)</f>
        <v>0</v>
      </c>
      <c r="AB298" s="85">
        <f>IF(AB96="x",'3 - Projects'!$H144,0)+IF(AB97="x",'3 - Projects'!$H145)+IF(AB98="x",'3 - Projects'!$H146)+IF(AB99="x",'3 - Projects'!$H147)+IF(AB100="x",'3 - Projects'!$H148)</f>
        <v>0</v>
      </c>
      <c r="AC298" s="85">
        <f>IF(AC96="x",'3 - Projects'!$H144,0)+IF(AC97="x",'3 - Projects'!$H145)+IF(AC98="x",'3 - Projects'!$H146)+IF(AC99="x",'3 - Projects'!$H147)+IF(AC100="x",'3 - Projects'!$H148)</f>
        <v>0</v>
      </c>
      <c r="AD298" s="85">
        <f>IF(AD96="x",'3 - Projects'!$H144,0)+IF(AD97="x",'3 - Projects'!$H145)+IF(AD98="x",'3 - Projects'!$H146)+IF(AD99="x",'3 - Projects'!$H147)+IF(AD100="x",'3 - Projects'!$H148)</f>
        <v>0</v>
      </c>
      <c r="AE298" s="85">
        <f>IF(AE96="x",'3 - Projects'!$H144,0)+IF(AE97="x",'3 - Projects'!$H145)+IF(AE98="x",'3 - Projects'!$H146)+IF(AE99="x",'3 - Projects'!$H147)+IF(AE100="x",'3 - Projects'!$H148)</f>
        <v>0</v>
      </c>
      <c r="AF298" s="85">
        <f>IF(AF96="x",'3 - Projects'!$H144,0)+IF(AF97="x",'3 - Projects'!$H145)+IF(AF98="x",'3 - Projects'!$H146)+IF(AF99="x",'3 - Projects'!$H147)+IF(AF100="x",'3 - Projects'!$H148)</f>
        <v>0</v>
      </c>
      <c r="AG298" s="85">
        <f>IF(AG96="x",'3 - Projects'!$H144,0)+IF(AG97="x",'3 - Projects'!$H145)+IF(AG98="x",'3 - Projects'!$H146)+IF(AG99="x",'3 - Projects'!$H147)+IF(AG100="x",'3 - Projects'!$H148)</f>
        <v>0</v>
      </c>
      <c r="AH298" s="85">
        <f>IF(AH96="x",'3 - Projects'!$H144,0)+IF(AH97="x",'3 - Projects'!$H145)+IF(AH98="x",'3 - Projects'!$H146)+IF(AH99="x",'3 - Projects'!$H147)+IF(AH100="x",'3 - Projects'!$H148)</f>
        <v>0</v>
      </c>
      <c r="AI298" s="85">
        <f>IF(AI96="x",'3 - Projects'!$H144,0)+IF(AI97="x",'3 - Projects'!$H145)+IF(AI98="x",'3 - Projects'!$H146)+IF(AI99="x",'3 - Projects'!$H147)+IF(AI100="x",'3 - Projects'!$H148)</f>
        <v>0</v>
      </c>
      <c r="AJ298" s="85">
        <f>IF(AJ96="x",'3 - Projects'!$H144,0)+IF(AJ97="x",'3 - Projects'!$H145)+IF(AJ98="x",'3 - Projects'!$H146)+IF(AJ99="x",'3 - Projects'!$H147)+IF(AJ100="x",'3 - Projects'!$H148)</f>
        <v>0</v>
      </c>
      <c r="AK298" s="85">
        <f>IF(AK96="x",'3 - Projects'!$H144,0)+IF(AK97="x",'3 - Projects'!$H145)+IF(AK98="x",'3 - Projects'!$H146)+IF(AK99="x",'3 - Projects'!$H147)+IF(AK100="x",'3 - Projects'!$H148)</f>
        <v>0</v>
      </c>
      <c r="AL298" s="85">
        <f>IF(AL96="x",'3 - Projects'!$H144,0)+IF(AL97="x",'3 - Projects'!$H145)+IF(AL98="x",'3 - Projects'!$H146)+IF(AL99="x",'3 - Projects'!$H147)+IF(AL100="x",'3 - Projects'!$H148)</f>
        <v>0</v>
      </c>
      <c r="AM298" s="85">
        <f>IF(AM96="x",'3 - Projects'!$H144,0)+IF(AM97="x",'3 - Projects'!$H145)+IF(AM98="x",'3 - Projects'!$H146)+IF(AM99="x",'3 - Projects'!$H147)+IF(AM100="x",'3 - Projects'!$H148)</f>
        <v>0</v>
      </c>
      <c r="AN298" s="85">
        <f>IF(AN96="x",'3 - Projects'!$H144,0)+IF(AN97="x",'3 - Projects'!$H145)+IF(AN98="x",'3 - Projects'!$H146)+IF(AN99="x",'3 - Projects'!$H147)+IF(AN100="x",'3 - Projects'!$H148)</f>
        <v>0</v>
      </c>
      <c r="AO298" s="85">
        <f>IF(AO96="x",'3 - Projects'!$H144,0)+IF(AO97="x",'3 - Projects'!$H145)+IF(AO98="x",'3 - Projects'!$H146)+IF(AO99="x",'3 - Projects'!$H147)+IF(AO100="x",'3 - Projects'!$H148)</f>
        <v>0</v>
      </c>
      <c r="AP298" s="85">
        <f>IF(AP96="x",'3 - Projects'!$H144,0)+IF(AP97="x",'3 - Projects'!$H145)+IF(AP98="x",'3 - Projects'!$H146)+IF(AP99="x",'3 - Projects'!$H147)+IF(AP100="x",'3 - Projects'!$H148)</f>
        <v>0</v>
      </c>
      <c r="AQ298" s="85">
        <f>IF(AQ96="x",'3 - Projects'!$H144,0)+IF(AQ97="x",'3 - Projects'!$H145)+IF(AQ98="x",'3 - Projects'!$H146)+IF(AQ99="x",'3 - Projects'!$H147)+IF(AQ100="x",'3 - Projects'!$H148)</f>
        <v>0</v>
      </c>
      <c r="AR298" s="85">
        <f>IF(AR96="x",'3 - Projects'!$H144,0)+IF(AR97="x",'3 - Projects'!$H145)+IF(AR98="x",'3 - Projects'!$H146)+IF(AR99="x",'3 - Projects'!$H147)+IF(AR100="x",'3 - Projects'!$H148)</f>
        <v>0</v>
      </c>
      <c r="AS298" s="85">
        <f>IF(AS96="x",'3 - Projects'!$H144,0)+IF(AS97="x",'3 - Projects'!$H145)+IF(AS98="x",'3 - Projects'!$H146)+IF(AS99="x",'3 - Projects'!$H147)+IF(AS100="x",'3 - Projects'!$H148)</f>
        <v>0</v>
      </c>
      <c r="AT298" s="85">
        <f>IF(AT96="x",'3 - Projects'!$H144,0)+IF(AT97="x",'3 - Projects'!$H145)+IF(AT98="x",'3 - Projects'!$H146)+IF(AT99="x",'3 - Projects'!$H147)+IF(AT100="x",'3 - Projects'!$H148)</f>
        <v>0</v>
      </c>
      <c r="AU298" s="85">
        <f>IF(AU96="x",'3 - Projects'!$H144,0)+IF(AU97="x",'3 - Projects'!$H145)+IF(AU98="x",'3 - Projects'!$H146)+IF(AU99="x",'3 - Projects'!$H147)+IF(AU100="x",'3 - Projects'!$H148)</f>
        <v>0</v>
      </c>
      <c r="AV298" s="85">
        <f>IF(AV96="x",'3 - Projects'!$H144,0)+IF(AV97="x",'3 - Projects'!$H145)+IF(AV98="x",'3 - Projects'!$H146)+IF(AV99="x",'3 - Projects'!$H147)+IF(AV100="x",'3 - Projects'!$H148)</f>
        <v>0</v>
      </c>
      <c r="AW298" s="85">
        <f>IF(AW96="x",'3 - Projects'!$H144,0)+IF(AW97="x",'3 - Projects'!$H145)+IF(AW98="x",'3 - Projects'!$H146)+IF(AW99="x",'3 - Projects'!$H147)+IF(AW100="x",'3 - Projects'!$H148)</f>
        <v>0</v>
      </c>
      <c r="AX298" s="85">
        <f>IF(AX96="x",'3 - Projects'!$H144,0)+IF(AX97="x",'3 - Projects'!$H145)+IF(AX98="x",'3 - Projects'!$H146)+IF(AX99="x",'3 - Projects'!$H147)+IF(AX100="x",'3 - Projects'!$H148)</f>
        <v>0</v>
      </c>
      <c r="AY298" s="85">
        <f>IF(AY96="x",'3 - Projects'!$H144,0)+IF(AY97="x",'3 - Projects'!$H145)+IF(AY98="x",'3 - Projects'!$H146)+IF(AY99="x",'3 - Projects'!$H147)+IF(AY100="x",'3 - Projects'!$H148)</f>
        <v>0</v>
      </c>
      <c r="AZ298" s="85">
        <f>IF(AZ96="x",'3 - Projects'!$H144,0)+IF(AZ97="x",'3 - Projects'!$H145)+IF(AZ98="x",'3 - Projects'!$H146)+IF(AZ99="x",'3 - Projects'!$H147)+IF(AZ100="x",'3 - Projects'!$H148)</f>
        <v>0</v>
      </c>
      <c r="BA298" s="85">
        <f>IF(BA96="x",'3 - Projects'!$H144,0)+IF(BA97="x",'3 - Projects'!$H145)+IF(BA98="x",'3 - Projects'!$H146)+IF(BA99="x",'3 - Projects'!$H147)+IF(BA100="x",'3 - Projects'!$H148)</f>
        <v>0</v>
      </c>
      <c r="BB298" s="85">
        <f>IF(BB96="x",'3 - Projects'!$H144,0)+IF(BB97="x",'3 - Projects'!$H145)+IF(BB98="x",'3 - Projects'!$H146)+IF(BB99="x",'3 - Projects'!$H147)+IF(BB100="x",'3 - Projects'!$H148)</f>
        <v>0</v>
      </c>
      <c r="BC298" s="85">
        <f>IF(BC96="x",'3 - Projects'!$H144,0)+IF(BC97="x",'3 - Projects'!$H145)+IF(BC98="x",'3 - Projects'!$H146)+IF(BC99="x",'3 - Projects'!$H147)+IF(BC100="x",'3 - Projects'!$H148)</f>
        <v>0</v>
      </c>
      <c r="BD298" s="85">
        <f>IF(BD96="x",'3 - Projects'!$H144,0)+IF(BD97="x",'3 - Projects'!$H145)+IF(BD98="x",'3 - Projects'!$H146)+IF(BD99="x",'3 - Projects'!$H147)+IF(BD100="x",'3 - Projects'!$H148)</f>
        <v>0</v>
      </c>
      <c r="BE298" s="85">
        <f>IF(BE96="x",'3 - Projects'!$H144,0)+IF(BE97="x",'3 - Projects'!$H145)+IF(BE98="x",'3 - Projects'!$H146)+IF(BE99="x",'3 - Projects'!$H147)+IF(BE100="x",'3 - Projects'!$H148)</f>
        <v>0</v>
      </c>
      <c r="BF298" s="85">
        <f>IF(BF96="x",'3 - Projects'!$H144,0)+IF(BF97="x",'3 - Projects'!$H145)+IF(BF98="x",'3 - Projects'!$H146)+IF(BF99="x",'3 - Projects'!$H147)+IF(BF100="x",'3 - Projects'!$H148)</f>
        <v>0</v>
      </c>
      <c r="BG298" s="85">
        <f>IF(BG96="x",'3 - Projects'!$H144,0)+IF(BG97="x",'3 - Projects'!$H145)+IF(BG98="x",'3 - Projects'!$H146)+IF(BG99="x",'3 - Projects'!$H147)+IF(BG100="x",'3 - Projects'!$H148)</f>
        <v>0</v>
      </c>
      <c r="BH298" s="86">
        <f>IF(BH96="x",'3 - Projects'!$H144,0)+IF(BH97="x",'3 - Projects'!$H145)+IF(BH98="x",'3 - Projects'!$H146)+IF(BH99="x",'3 - Projects'!$H147)+IF(BH100="x",'3 - Projects'!$H148)</f>
        <v>0</v>
      </c>
    </row>
    <row r="299" spans="1:60">
      <c r="A299" s="84"/>
      <c r="B299" s="85" t="str">
        <f>IF(Resource3_Name&lt;&gt;"",Resource3_Name&amp;"(s)","")</f>
        <v/>
      </c>
      <c r="C299" s="85"/>
      <c r="D299" s="85"/>
      <c r="E299" s="85"/>
      <c r="F299" s="85"/>
      <c r="G299" s="85"/>
      <c r="H299" s="85"/>
      <c r="I299" s="84">
        <f>IF(I96="x",'3 - Projects'!$I144,0)+IF(I97="x",'3 - Projects'!$I145)+IF(I98="x",'3 - Projects'!$I146)+IF(I99="x",'3 - Projects'!$I147)+IF(I100="x",'3 - Projects'!$I148)</f>
        <v>0</v>
      </c>
      <c r="J299" s="85">
        <f>IF(J96="x",'3 - Projects'!$I144,0)+IF(J97="x",'3 - Projects'!$I145)+IF(J98="x",'3 - Projects'!$I146)+IF(J99="x",'3 - Projects'!$I147)+IF(J100="x",'3 - Projects'!$I148)</f>
        <v>0</v>
      </c>
      <c r="K299" s="85">
        <f>IF(K96="x",'3 - Projects'!$I144,0)+IF(K97="x",'3 - Projects'!$I145)+IF(K98="x",'3 - Projects'!$I146)+IF(K99="x",'3 - Projects'!$I147)+IF(K100="x",'3 - Projects'!$I148)</f>
        <v>0</v>
      </c>
      <c r="L299" s="85">
        <f>IF(L96="x",'3 - Projects'!$I144,0)+IF(L97="x",'3 - Projects'!$I145)+IF(L98="x",'3 - Projects'!$I146)+IF(L99="x",'3 - Projects'!$I147)+IF(L100="x",'3 - Projects'!$I148)</f>
        <v>0</v>
      </c>
      <c r="M299" s="85">
        <f>IF(M96="x",'3 - Projects'!$I144,0)+IF(M97="x",'3 - Projects'!$I145)+IF(M98="x",'3 - Projects'!$I146)+IF(M99="x",'3 - Projects'!$I147)+IF(M100="x",'3 - Projects'!$I148)</f>
        <v>0</v>
      </c>
      <c r="N299" s="85">
        <f>IF(N96="x",'3 - Projects'!$I144,0)+IF(N97="x",'3 - Projects'!$I145)+IF(N98="x",'3 - Projects'!$I146)+IF(N99="x",'3 - Projects'!$I147)+IF(N100="x",'3 - Projects'!$I148)</f>
        <v>0</v>
      </c>
      <c r="O299" s="85">
        <f>IF(O96="x",'3 - Projects'!$I144,0)+IF(O97="x",'3 - Projects'!$I145)+IF(O98="x",'3 - Projects'!$I146)+IF(O99="x",'3 - Projects'!$I147)+IF(O100="x",'3 - Projects'!$I148)</f>
        <v>0</v>
      </c>
      <c r="P299" s="85">
        <f>IF(P96="x",'3 - Projects'!$I144,0)+IF(P97="x",'3 - Projects'!$I145)+IF(P98="x",'3 - Projects'!$I146)+IF(P99="x",'3 - Projects'!$I147)+IF(P100="x",'3 - Projects'!$I148)</f>
        <v>0</v>
      </c>
      <c r="Q299" s="85">
        <f>IF(Q96="x",'3 - Projects'!$I144,0)+IF(Q97="x",'3 - Projects'!$I145)+IF(Q98="x",'3 - Projects'!$I146)+IF(Q99="x",'3 - Projects'!$I147)+IF(Q100="x",'3 - Projects'!$I148)</f>
        <v>0</v>
      </c>
      <c r="R299" s="85">
        <f>IF(R96="x",'3 - Projects'!$I144,0)+IF(R97="x",'3 - Projects'!$I145)+IF(R98="x",'3 - Projects'!$I146)+IF(R99="x",'3 - Projects'!$I147)+IF(R100="x",'3 - Projects'!$I148)</f>
        <v>0</v>
      </c>
      <c r="S299" s="85">
        <f>IF(S96="x",'3 - Projects'!$I144,0)+IF(S97="x",'3 - Projects'!$I145)+IF(S98="x",'3 - Projects'!$I146)+IF(S99="x",'3 - Projects'!$I147)+IF(S100="x",'3 - Projects'!$I148)</f>
        <v>0</v>
      </c>
      <c r="T299" s="85">
        <f>IF(T96="x",'3 - Projects'!$I144,0)+IF(T97="x",'3 - Projects'!$I145)+IF(T98="x",'3 - Projects'!$I146)+IF(T99="x",'3 - Projects'!$I147)+IF(T100="x",'3 - Projects'!$I148)</f>
        <v>0</v>
      </c>
      <c r="U299" s="85">
        <f>IF(U96="x",'3 - Projects'!$I144,0)+IF(U97="x",'3 - Projects'!$I145)+IF(U98="x",'3 - Projects'!$I146)+IF(U99="x",'3 - Projects'!$I147)+IF(U100="x",'3 - Projects'!$I148)</f>
        <v>0</v>
      </c>
      <c r="V299" s="85">
        <f>IF(V96="x",'3 - Projects'!$I144,0)+IF(V97="x",'3 - Projects'!$I145)+IF(V98="x",'3 - Projects'!$I146)+IF(V99="x",'3 - Projects'!$I147)+IF(V100="x",'3 - Projects'!$I148)</f>
        <v>0</v>
      </c>
      <c r="W299" s="85">
        <f>IF(W96="x",'3 - Projects'!$I144,0)+IF(W97="x",'3 - Projects'!$I145)+IF(W98="x",'3 - Projects'!$I146)+IF(W99="x",'3 - Projects'!$I147)+IF(W100="x",'3 - Projects'!$I148)</f>
        <v>0</v>
      </c>
      <c r="X299" s="85">
        <f>IF(X96="x",'3 - Projects'!$I144,0)+IF(X97="x",'3 - Projects'!$I145)+IF(X98="x",'3 - Projects'!$I146)+IF(X99="x",'3 - Projects'!$I147)+IF(X100="x",'3 - Projects'!$I148)</f>
        <v>0</v>
      </c>
      <c r="Y299" s="85">
        <f>IF(Y96="x",'3 - Projects'!$I144,0)+IF(Y97="x",'3 - Projects'!$I145)+IF(Y98="x",'3 - Projects'!$I146)+IF(Y99="x",'3 - Projects'!$I147)+IF(Y100="x",'3 - Projects'!$I148)</f>
        <v>0</v>
      </c>
      <c r="Z299" s="85">
        <f>IF(Z96="x",'3 - Projects'!$I144,0)+IF(Z97="x",'3 - Projects'!$I145)+IF(Z98="x",'3 - Projects'!$I146)+IF(Z99="x",'3 - Projects'!$I147)+IF(Z100="x",'3 - Projects'!$I148)</f>
        <v>0</v>
      </c>
      <c r="AA299" s="85">
        <f>IF(AA96="x",'3 - Projects'!$I144,0)+IF(AA97="x",'3 - Projects'!$I145)+IF(AA98="x",'3 - Projects'!$I146)+IF(AA99="x",'3 - Projects'!$I147)+IF(AA100="x",'3 - Projects'!$I148)</f>
        <v>0</v>
      </c>
      <c r="AB299" s="85">
        <f>IF(AB96="x",'3 - Projects'!$I144,0)+IF(AB97="x",'3 - Projects'!$I145)+IF(AB98="x",'3 - Projects'!$I146)+IF(AB99="x",'3 - Projects'!$I147)+IF(AB100="x",'3 - Projects'!$I148)</f>
        <v>0</v>
      </c>
      <c r="AC299" s="85">
        <f>IF(AC96="x",'3 - Projects'!$I144,0)+IF(AC97="x",'3 - Projects'!$I145)+IF(AC98="x",'3 - Projects'!$I146)+IF(AC99="x",'3 - Projects'!$I147)+IF(AC100="x",'3 - Projects'!$I148)</f>
        <v>0</v>
      </c>
      <c r="AD299" s="85">
        <f>IF(AD96="x",'3 - Projects'!$I144,0)+IF(AD97="x",'3 - Projects'!$I145)+IF(AD98="x",'3 - Projects'!$I146)+IF(AD99="x",'3 - Projects'!$I147)+IF(AD100="x",'3 - Projects'!$I148)</f>
        <v>0</v>
      </c>
      <c r="AE299" s="85">
        <f>IF(AE96="x",'3 - Projects'!$I144,0)+IF(AE97="x",'3 - Projects'!$I145)+IF(AE98="x",'3 - Projects'!$I146)+IF(AE99="x",'3 - Projects'!$I147)+IF(AE100="x",'3 - Projects'!$I148)</f>
        <v>0</v>
      </c>
      <c r="AF299" s="85">
        <f>IF(AF96="x",'3 - Projects'!$I144,0)+IF(AF97="x",'3 - Projects'!$I145)+IF(AF98="x",'3 - Projects'!$I146)+IF(AF99="x",'3 - Projects'!$I147)+IF(AF100="x",'3 - Projects'!$I148)</f>
        <v>0</v>
      </c>
      <c r="AG299" s="85">
        <f>IF(AG96="x",'3 - Projects'!$I144,0)+IF(AG97="x",'3 - Projects'!$I145)+IF(AG98="x",'3 - Projects'!$I146)+IF(AG99="x",'3 - Projects'!$I147)+IF(AG100="x",'3 - Projects'!$I148)</f>
        <v>0</v>
      </c>
      <c r="AH299" s="85">
        <f>IF(AH96="x",'3 - Projects'!$I144,0)+IF(AH97="x",'3 - Projects'!$I145)+IF(AH98="x",'3 - Projects'!$I146)+IF(AH99="x",'3 - Projects'!$I147)+IF(AH100="x",'3 - Projects'!$I148)</f>
        <v>0</v>
      </c>
      <c r="AI299" s="85">
        <f>IF(AI96="x",'3 - Projects'!$I144,0)+IF(AI97="x",'3 - Projects'!$I145)+IF(AI98="x",'3 - Projects'!$I146)+IF(AI99="x",'3 - Projects'!$I147)+IF(AI100="x",'3 - Projects'!$I148)</f>
        <v>0</v>
      </c>
      <c r="AJ299" s="85">
        <f>IF(AJ96="x",'3 - Projects'!$I144,0)+IF(AJ97="x",'3 - Projects'!$I145)+IF(AJ98="x",'3 - Projects'!$I146)+IF(AJ99="x",'3 - Projects'!$I147)+IF(AJ100="x",'3 - Projects'!$I148)</f>
        <v>0</v>
      </c>
      <c r="AK299" s="85">
        <f>IF(AK96="x",'3 - Projects'!$I144,0)+IF(AK97="x",'3 - Projects'!$I145)+IF(AK98="x",'3 - Projects'!$I146)+IF(AK99="x",'3 - Projects'!$I147)+IF(AK100="x",'3 - Projects'!$I148)</f>
        <v>0</v>
      </c>
      <c r="AL299" s="85">
        <f>IF(AL96="x",'3 - Projects'!$I144,0)+IF(AL97="x",'3 - Projects'!$I145)+IF(AL98="x",'3 - Projects'!$I146)+IF(AL99="x",'3 - Projects'!$I147)+IF(AL100="x",'3 - Projects'!$I148)</f>
        <v>0</v>
      </c>
      <c r="AM299" s="85">
        <f>IF(AM96="x",'3 - Projects'!$I144,0)+IF(AM97="x",'3 - Projects'!$I145)+IF(AM98="x",'3 - Projects'!$I146)+IF(AM99="x",'3 - Projects'!$I147)+IF(AM100="x",'3 - Projects'!$I148)</f>
        <v>0</v>
      </c>
      <c r="AN299" s="85">
        <f>IF(AN96="x",'3 - Projects'!$I144,0)+IF(AN97="x",'3 - Projects'!$I145)+IF(AN98="x",'3 - Projects'!$I146)+IF(AN99="x",'3 - Projects'!$I147)+IF(AN100="x",'3 - Projects'!$I148)</f>
        <v>0</v>
      </c>
      <c r="AO299" s="85">
        <f>IF(AO96="x",'3 - Projects'!$I144,0)+IF(AO97="x",'3 - Projects'!$I145)+IF(AO98="x",'3 - Projects'!$I146)+IF(AO99="x",'3 - Projects'!$I147)+IF(AO100="x",'3 - Projects'!$I148)</f>
        <v>0</v>
      </c>
      <c r="AP299" s="85">
        <f>IF(AP96="x",'3 - Projects'!$I144,0)+IF(AP97="x",'3 - Projects'!$I145)+IF(AP98="x",'3 - Projects'!$I146)+IF(AP99="x",'3 - Projects'!$I147)+IF(AP100="x",'3 - Projects'!$I148)</f>
        <v>0</v>
      </c>
      <c r="AQ299" s="85">
        <f>IF(AQ96="x",'3 - Projects'!$I144,0)+IF(AQ97="x",'3 - Projects'!$I145)+IF(AQ98="x",'3 - Projects'!$I146)+IF(AQ99="x",'3 - Projects'!$I147)+IF(AQ100="x",'3 - Projects'!$I148)</f>
        <v>0</v>
      </c>
      <c r="AR299" s="85">
        <f>IF(AR96="x",'3 - Projects'!$I144,0)+IF(AR97="x",'3 - Projects'!$I145)+IF(AR98="x",'3 - Projects'!$I146)+IF(AR99="x",'3 - Projects'!$I147)+IF(AR100="x",'3 - Projects'!$I148)</f>
        <v>0</v>
      </c>
      <c r="AS299" s="85">
        <f>IF(AS96="x",'3 - Projects'!$I144,0)+IF(AS97="x",'3 - Projects'!$I145)+IF(AS98="x",'3 - Projects'!$I146)+IF(AS99="x",'3 - Projects'!$I147)+IF(AS100="x",'3 - Projects'!$I148)</f>
        <v>0</v>
      </c>
      <c r="AT299" s="85">
        <f>IF(AT96="x",'3 - Projects'!$I144,0)+IF(AT97="x",'3 - Projects'!$I145)+IF(AT98="x",'3 - Projects'!$I146)+IF(AT99="x",'3 - Projects'!$I147)+IF(AT100="x",'3 - Projects'!$I148)</f>
        <v>0</v>
      </c>
      <c r="AU299" s="85">
        <f>IF(AU96="x",'3 - Projects'!$I144,0)+IF(AU97="x",'3 - Projects'!$I145)+IF(AU98="x",'3 - Projects'!$I146)+IF(AU99="x",'3 - Projects'!$I147)+IF(AU100="x",'3 - Projects'!$I148)</f>
        <v>0</v>
      </c>
      <c r="AV299" s="85">
        <f>IF(AV96="x",'3 - Projects'!$I144,0)+IF(AV97="x",'3 - Projects'!$I145)+IF(AV98="x",'3 - Projects'!$I146)+IF(AV99="x",'3 - Projects'!$I147)+IF(AV100="x",'3 - Projects'!$I148)</f>
        <v>0</v>
      </c>
      <c r="AW299" s="85">
        <f>IF(AW96="x",'3 - Projects'!$I144,0)+IF(AW97="x",'3 - Projects'!$I145)+IF(AW98="x",'3 - Projects'!$I146)+IF(AW99="x",'3 - Projects'!$I147)+IF(AW100="x",'3 - Projects'!$I148)</f>
        <v>0</v>
      </c>
      <c r="AX299" s="85">
        <f>IF(AX96="x",'3 - Projects'!$I144,0)+IF(AX97="x",'3 - Projects'!$I145)+IF(AX98="x",'3 - Projects'!$I146)+IF(AX99="x",'3 - Projects'!$I147)+IF(AX100="x",'3 - Projects'!$I148)</f>
        <v>0</v>
      </c>
      <c r="AY299" s="85">
        <f>IF(AY96="x",'3 - Projects'!$I144,0)+IF(AY97="x",'3 - Projects'!$I145)+IF(AY98="x",'3 - Projects'!$I146)+IF(AY99="x",'3 - Projects'!$I147)+IF(AY100="x",'3 - Projects'!$I148)</f>
        <v>0</v>
      </c>
      <c r="AZ299" s="85">
        <f>IF(AZ96="x",'3 - Projects'!$I144,0)+IF(AZ97="x",'3 - Projects'!$I145)+IF(AZ98="x",'3 - Projects'!$I146)+IF(AZ99="x",'3 - Projects'!$I147)+IF(AZ100="x",'3 - Projects'!$I148)</f>
        <v>0</v>
      </c>
      <c r="BA299" s="85">
        <f>IF(BA96="x",'3 - Projects'!$I144,0)+IF(BA97="x",'3 - Projects'!$I145)+IF(BA98="x",'3 - Projects'!$I146)+IF(BA99="x",'3 - Projects'!$I147)+IF(BA100="x",'3 - Projects'!$I148)</f>
        <v>0</v>
      </c>
      <c r="BB299" s="85">
        <f>IF(BB96="x",'3 - Projects'!$I144,0)+IF(BB97="x",'3 - Projects'!$I145)+IF(BB98="x",'3 - Projects'!$I146)+IF(BB99="x",'3 - Projects'!$I147)+IF(BB100="x",'3 - Projects'!$I148)</f>
        <v>0</v>
      </c>
      <c r="BC299" s="85">
        <f>IF(BC96="x",'3 - Projects'!$I144,0)+IF(BC97="x",'3 - Projects'!$I145)+IF(BC98="x",'3 - Projects'!$I146)+IF(BC99="x",'3 - Projects'!$I147)+IF(BC100="x",'3 - Projects'!$I148)</f>
        <v>0</v>
      </c>
      <c r="BD299" s="85">
        <f>IF(BD96="x",'3 - Projects'!$I144,0)+IF(BD97="x",'3 - Projects'!$I145)+IF(BD98="x",'3 - Projects'!$I146)+IF(BD99="x",'3 - Projects'!$I147)+IF(BD100="x",'3 - Projects'!$I148)</f>
        <v>0</v>
      </c>
      <c r="BE299" s="85">
        <f>IF(BE96="x",'3 - Projects'!$I144,0)+IF(BE97="x",'3 - Projects'!$I145)+IF(BE98="x",'3 - Projects'!$I146)+IF(BE99="x",'3 - Projects'!$I147)+IF(BE100="x",'3 - Projects'!$I148)</f>
        <v>0</v>
      </c>
      <c r="BF299" s="85">
        <f>IF(BF96="x",'3 - Projects'!$I144,0)+IF(BF97="x",'3 - Projects'!$I145)+IF(BF98="x",'3 - Projects'!$I146)+IF(BF99="x",'3 - Projects'!$I147)+IF(BF100="x",'3 - Projects'!$I148)</f>
        <v>0</v>
      </c>
      <c r="BG299" s="85">
        <f>IF(BG96="x",'3 - Projects'!$I144,0)+IF(BG97="x",'3 - Projects'!$I145)+IF(BG98="x",'3 - Projects'!$I146)+IF(BG99="x",'3 - Projects'!$I147)+IF(BG100="x",'3 - Projects'!$I148)</f>
        <v>0</v>
      </c>
      <c r="BH299" s="86">
        <f>IF(BH96="x",'3 - Projects'!$I144,0)+IF(BH97="x",'3 - Projects'!$I145)+IF(BH98="x",'3 - Projects'!$I146)+IF(BH99="x",'3 - Projects'!$I147)+IF(BH100="x",'3 - Projects'!$I148)</f>
        <v>0</v>
      </c>
    </row>
    <row r="300" spans="1:60">
      <c r="A300" s="84"/>
      <c r="B300" s="85" t="str">
        <f>IF(Resource4_Name&lt;&gt;"",Resource4_Name&amp;"(s)","")</f>
        <v/>
      </c>
      <c r="C300" s="85"/>
      <c r="D300" s="85"/>
      <c r="E300" s="85"/>
      <c r="F300" s="85"/>
      <c r="G300" s="85"/>
      <c r="H300" s="85"/>
      <c r="I300" s="84">
        <f>IF(I96="x",'3 - Projects'!$J144,0)+IF(I97="x",'3 - Projects'!$J145)+IF(I98="x",'3 - Projects'!$J146)+IF(I99="x",'3 - Projects'!$J147)+IF(I100="x",'3 - Projects'!$J148)</f>
        <v>0</v>
      </c>
      <c r="J300" s="85">
        <f>IF(J96="x",'3 - Projects'!$J144,0)+IF(J97="x",'3 - Projects'!$J145)+IF(J98="x",'3 - Projects'!$J146)+IF(J99="x",'3 - Projects'!$J147)+IF(J100="x",'3 - Projects'!$J148)</f>
        <v>0</v>
      </c>
      <c r="K300" s="85">
        <f>IF(K96="x",'3 - Projects'!$J144,0)+IF(K97="x",'3 - Projects'!$J145)+IF(K98="x",'3 - Projects'!$J146)+IF(K99="x",'3 - Projects'!$J147)+IF(K100="x",'3 - Projects'!$J148)</f>
        <v>0</v>
      </c>
      <c r="L300" s="85">
        <f>IF(L96="x",'3 - Projects'!$J144,0)+IF(L97="x",'3 - Projects'!$J145)+IF(L98="x",'3 - Projects'!$J146)+IF(L99="x",'3 - Projects'!$J147)+IF(L100="x",'3 - Projects'!$J148)</f>
        <v>0</v>
      </c>
      <c r="M300" s="85">
        <f>IF(M96="x",'3 - Projects'!$J144,0)+IF(M97="x",'3 - Projects'!$J145)+IF(M98="x",'3 - Projects'!$J146)+IF(M99="x",'3 - Projects'!$J147)+IF(M100="x",'3 - Projects'!$J148)</f>
        <v>0</v>
      </c>
      <c r="N300" s="85">
        <f>IF(N96="x",'3 - Projects'!$J144,0)+IF(N97="x",'3 - Projects'!$J145)+IF(N98="x",'3 - Projects'!$J146)+IF(N99="x",'3 - Projects'!$J147)+IF(N100="x",'3 - Projects'!$J148)</f>
        <v>0</v>
      </c>
      <c r="O300" s="85">
        <f>IF(O96="x",'3 - Projects'!$J144,0)+IF(O97="x",'3 - Projects'!$J145)+IF(O98="x",'3 - Projects'!$J146)+IF(O99="x",'3 - Projects'!$J147)+IF(O100="x",'3 - Projects'!$J148)</f>
        <v>0</v>
      </c>
      <c r="P300" s="85">
        <f>IF(P96="x",'3 - Projects'!$J144,0)+IF(P97="x",'3 - Projects'!$J145)+IF(P98="x",'3 - Projects'!$J146)+IF(P99="x",'3 - Projects'!$J147)+IF(P100="x",'3 - Projects'!$J148)</f>
        <v>0</v>
      </c>
      <c r="Q300" s="85">
        <f>IF(Q96="x",'3 - Projects'!$J144,0)+IF(Q97="x",'3 - Projects'!$J145)+IF(Q98="x",'3 - Projects'!$J146)+IF(Q99="x",'3 - Projects'!$J147)+IF(Q100="x",'3 - Projects'!$J148)</f>
        <v>0</v>
      </c>
      <c r="R300" s="85">
        <f>IF(R96="x",'3 - Projects'!$J144,0)+IF(R97="x",'3 - Projects'!$J145)+IF(R98="x",'3 - Projects'!$J146)+IF(R99="x",'3 - Projects'!$J147)+IF(R100="x",'3 - Projects'!$J148)</f>
        <v>0</v>
      </c>
      <c r="S300" s="85">
        <f>IF(S96="x",'3 - Projects'!$J144,0)+IF(S97="x",'3 - Projects'!$J145)+IF(S98="x",'3 - Projects'!$J146)+IF(S99="x",'3 - Projects'!$J147)+IF(S100="x",'3 - Projects'!$J148)</f>
        <v>0</v>
      </c>
      <c r="T300" s="85">
        <f>IF(T96="x",'3 - Projects'!$J144,0)+IF(T97="x",'3 - Projects'!$J145)+IF(T98="x",'3 - Projects'!$J146)+IF(T99="x",'3 - Projects'!$J147)+IF(T100="x",'3 - Projects'!$J148)</f>
        <v>0</v>
      </c>
      <c r="U300" s="85">
        <f>IF(U96="x",'3 - Projects'!$J144,0)+IF(U97="x",'3 - Projects'!$J145)+IF(U98="x",'3 - Projects'!$J146)+IF(U99="x",'3 - Projects'!$J147)+IF(U100="x",'3 - Projects'!$J148)</f>
        <v>0</v>
      </c>
      <c r="V300" s="85">
        <f>IF(V96="x",'3 - Projects'!$J144,0)+IF(V97="x",'3 - Projects'!$J145)+IF(V98="x",'3 - Projects'!$J146)+IF(V99="x",'3 - Projects'!$J147)+IF(V100="x",'3 - Projects'!$J148)</f>
        <v>0</v>
      </c>
      <c r="W300" s="85">
        <f>IF(W96="x",'3 - Projects'!$J144,0)+IF(W97="x",'3 - Projects'!$J145)+IF(W98="x",'3 - Projects'!$J146)+IF(W99="x",'3 - Projects'!$J147)+IF(W100="x",'3 - Projects'!$J148)</f>
        <v>0</v>
      </c>
      <c r="X300" s="85">
        <f>IF(X96="x",'3 - Projects'!$J144,0)+IF(X97="x",'3 - Projects'!$J145)+IF(X98="x",'3 - Projects'!$J146)+IF(X99="x",'3 - Projects'!$J147)+IF(X100="x",'3 - Projects'!$J148)</f>
        <v>0</v>
      </c>
      <c r="Y300" s="85">
        <f>IF(Y96="x",'3 - Projects'!$J144,0)+IF(Y97="x",'3 - Projects'!$J145)+IF(Y98="x",'3 - Projects'!$J146)+IF(Y99="x",'3 - Projects'!$J147)+IF(Y100="x",'3 - Projects'!$J148)</f>
        <v>0</v>
      </c>
      <c r="Z300" s="85">
        <f>IF(Z96="x",'3 - Projects'!$J144,0)+IF(Z97="x",'3 - Projects'!$J145)+IF(Z98="x",'3 - Projects'!$J146)+IF(Z99="x",'3 - Projects'!$J147)+IF(Z100="x",'3 - Projects'!$J148)</f>
        <v>0</v>
      </c>
      <c r="AA300" s="85">
        <f>IF(AA96="x",'3 - Projects'!$J144,0)+IF(AA97="x",'3 - Projects'!$J145)+IF(AA98="x",'3 - Projects'!$J146)+IF(AA99="x",'3 - Projects'!$J147)+IF(AA100="x",'3 - Projects'!$J148)</f>
        <v>0</v>
      </c>
      <c r="AB300" s="85">
        <f>IF(AB96="x",'3 - Projects'!$J144,0)+IF(AB97="x",'3 - Projects'!$J145)+IF(AB98="x",'3 - Projects'!$J146)+IF(AB99="x",'3 - Projects'!$J147)+IF(AB100="x",'3 - Projects'!$J148)</f>
        <v>0</v>
      </c>
      <c r="AC300" s="85">
        <f>IF(AC96="x",'3 - Projects'!$J144,0)+IF(AC97="x",'3 - Projects'!$J145)+IF(AC98="x",'3 - Projects'!$J146)+IF(AC99="x",'3 - Projects'!$J147)+IF(AC100="x",'3 - Projects'!$J148)</f>
        <v>0</v>
      </c>
      <c r="AD300" s="85">
        <f>IF(AD96="x",'3 - Projects'!$J144,0)+IF(AD97="x",'3 - Projects'!$J145)+IF(AD98="x",'3 - Projects'!$J146)+IF(AD99="x",'3 - Projects'!$J147)+IF(AD100="x",'3 - Projects'!$J148)</f>
        <v>0</v>
      </c>
      <c r="AE300" s="85">
        <f>IF(AE96="x",'3 - Projects'!$J144,0)+IF(AE97="x",'3 - Projects'!$J145)+IF(AE98="x",'3 - Projects'!$J146)+IF(AE99="x",'3 - Projects'!$J147)+IF(AE100="x",'3 - Projects'!$J148)</f>
        <v>0</v>
      </c>
      <c r="AF300" s="85">
        <f>IF(AF96="x",'3 - Projects'!$J144,0)+IF(AF97="x",'3 - Projects'!$J145)+IF(AF98="x",'3 - Projects'!$J146)+IF(AF99="x",'3 - Projects'!$J147)+IF(AF100="x",'3 - Projects'!$J148)</f>
        <v>0</v>
      </c>
      <c r="AG300" s="85">
        <f>IF(AG96="x",'3 - Projects'!$J144,0)+IF(AG97="x",'3 - Projects'!$J145)+IF(AG98="x",'3 - Projects'!$J146)+IF(AG99="x",'3 - Projects'!$J147)+IF(AG100="x",'3 - Projects'!$J148)</f>
        <v>0</v>
      </c>
      <c r="AH300" s="85">
        <f>IF(AH96="x",'3 - Projects'!$J144,0)+IF(AH97="x",'3 - Projects'!$J145)+IF(AH98="x",'3 - Projects'!$J146)+IF(AH99="x",'3 - Projects'!$J147)+IF(AH100="x",'3 - Projects'!$J148)</f>
        <v>0</v>
      </c>
      <c r="AI300" s="85">
        <f>IF(AI96="x",'3 - Projects'!$J144,0)+IF(AI97="x",'3 - Projects'!$J145)+IF(AI98="x",'3 - Projects'!$J146)+IF(AI99="x",'3 - Projects'!$J147)+IF(AI100="x",'3 - Projects'!$J148)</f>
        <v>0</v>
      </c>
      <c r="AJ300" s="85">
        <f>IF(AJ96="x",'3 - Projects'!$J144,0)+IF(AJ97="x",'3 - Projects'!$J145)+IF(AJ98="x",'3 - Projects'!$J146)+IF(AJ99="x",'3 - Projects'!$J147)+IF(AJ100="x",'3 - Projects'!$J148)</f>
        <v>0</v>
      </c>
      <c r="AK300" s="85">
        <f>IF(AK96="x",'3 - Projects'!$J144,0)+IF(AK97="x",'3 - Projects'!$J145)+IF(AK98="x",'3 - Projects'!$J146)+IF(AK99="x",'3 - Projects'!$J147)+IF(AK100="x",'3 - Projects'!$J148)</f>
        <v>0</v>
      </c>
      <c r="AL300" s="85">
        <f>IF(AL96="x",'3 - Projects'!$J144,0)+IF(AL97="x",'3 - Projects'!$J145)+IF(AL98="x",'3 - Projects'!$J146)+IF(AL99="x",'3 - Projects'!$J147)+IF(AL100="x",'3 - Projects'!$J148)</f>
        <v>0</v>
      </c>
      <c r="AM300" s="85">
        <f>IF(AM96="x",'3 - Projects'!$J144,0)+IF(AM97="x",'3 - Projects'!$J145)+IF(AM98="x",'3 - Projects'!$J146)+IF(AM99="x",'3 - Projects'!$J147)+IF(AM100="x",'3 - Projects'!$J148)</f>
        <v>0</v>
      </c>
      <c r="AN300" s="85">
        <f>IF(AN96="x",'3 - Projects'!$J144,0)+IF(AN97="x",'3 - Projects'!$J145)+IF(AN98="x",'3 - Projects'!$J146)+IF(AN99="x",'3 - Projects'!$J147)+IF(AN100="x",'3 - Projects'!$J148)</f>
        <v>0</v>
      </c>
      <c r="AO300" s="85">
        <f>IF(AO96="x",'3 - Projects'!$J144,0)+IF(AO97="x",'3 - Projects'!$J145)+IF(AO98="x",'3 - Projects'!$J146)+IF(AO99="x",'3 - Projects'!$J147)+IF(AO100="x",'3 - Projects'!$J148)</f>
        <v>0</v>
      </c>
      <c r="AP300" s="85">
        <f>IF(AP96="x",'3 - Projects'!$J144,0)+IF(AP97="x",'3 - Projects'!$J145)+IF(AP98="x",'3 - Projects'!$J146)+IF(AP99="x",'3 - Projects'!$J147)+IF(AP100="x",'3 - Projects'!$J148)</f>
        <v>0</v>
      </c>
      <c r="AQ300" s="85">
        <f>IF(AQ96="x",'3 - Projects'!$J144,0)+IF(AQ97="x",'3 - Projects'!$J145)+IF(AQ98="x",'3 - Projects'!$J146)+IF(AQ99="x",'3 - Projects'!$J147)+IF(AQ100="x",'3 - Projects'!$J148)</f>
        <v>0</v>
      </c>
      <c r="AR300" s="85">
        <f>IF(AR96="x",'3 - Projects'!$J144,0)+IF(AR97="x",'3 - Projects'!$J145)+IF(AR98="x",'3 - Projects'!$J146)+IF(AR99="x",'3 - Projects'!$J147)+IF(AR100="x",'3 - Projects'!$J148)</f>
        <v>0</v>
      </c>
      <c r="AS300" s="85">
        <f>IF(AS96="x",'3 - Projects'!$J144,0)+IF(AS97="x",'3 - Projects'!$J145)+IF(AS98="x",'3 - Projects'!$J146)+IF(AS99="x",'3 - Projects'!$J147)+IF(AS100="x",'3 - Projects'!$J148)</f>
        <v>0</v>
      </c>
      <c r="AT300" s="85">
        <f>IF(AT96="x",'3 - Projects'!$J144,0)+IF(AT97="x",'3 - Projects'!$J145)+IF(AT98="x",'3 - Projects'!$J146)+IF(AT99="x",'3 - Projects'!$J147)+IF(AT100="x",'3 - Projects'!$J148)</f>
        <v>0</v>
      </c>
      <c r="AU300" s="85">
        <f>IF(AU96="x",'3 - Projects'!$J144,0)+IF(AU97="x",'3 - Projects'!$J145)+IF(AU98="x",'3 - Projects'!$J146)+IF(AU99="x",'3 - Projects'!$J147)+IF(AU100="x",'3 - Projects'!$J148)</f>
        <v>0</v>
      </c>
      <c r="AV300" s="85">
        <f>IF(AV96="x",'3 - Projects'!$J144,0)+IF(AV97="x",'3 - Projects'!$J145)+IF(AV98="x",'3 - Projects'!$J146)+IF(AV99="x",'3 - Projects'!$J147)+IF(AV100="x",'3 - Projects'!$J148)</f>
        <v>0</v>
      </c>
      <c r="AW300" s="85">
        <f>IF(AW96="x",'3 - Projects'!$J144,0)+IF(AW97="x",'3 - Projects'!$J145)+IF(AW98="x",'3 - Projects'!$J146)+IF(AW99="x",'3 - Projects'!$J147)+IF(AW100="x",'3 - Projects'!$J148)</f>
        <v>0</v>
      </c>
      <c r="AX300" s="85">
        <f>IF(AX96="x",'3 - Projects'!$J144,0)+IF(AX97="x",'3 - Projects'!$J145)+IF(AX98="x",'3 - Projects'!$J146)+IF(AX99="x",'3 - Projects'!$J147)+IF(AX100="x",'3 - Projects'!$J148)</f>
        <v>0</v>
      </c>
      <c r="AY300" s="85">
        <f>IF(AY96="x",'3 - Projects'!$J144,0)+IF(AY97="x",'3 - Projects'!$J145)+IF(AY98="x",'3 - Projects'!$J146)+IF(AY99="x",'3 - Projects'!$J147)+IF(AY100="x",'3 - Projects'!$J148)</f>
        <v>0</v>
      </c>
      <c r="AZ300" s="85">
        <f>IF(AZ96="x",'3 - Projects'!$J144,0)+IF(AZ97="x",'3 - Projects'!$J145)+IF(AZ98="x",'3 - Projects'!$J146)+IF(AZ99="x",'3 - Projects'!$J147)+IF(AZ100="x",'3 - Projects'!$J148)</f>
        <v>0</v>
      </c>
      <c r="BA300" s="85">
        <f>IF(BA96="x",'3 - Projects'!$J144,0)+IF(BA97="x",'3 - Projects'!$J145)+IF(BA98="x",'3 - Projects'!$J146)+IF(BA99="x",'3 - Projects'!$J147)+IF(BA100="x",'3 - Projects'!$J148)</f>
        <v>0</v>
      </c>
      <c r="BB300" s="85">
        <f>IF(BB96="x",'3 - Projects'!$J144,0)+IF(BB97="x",'3 - Projects'!$J145)+IF(BB98="x",'3 - Projects'!$J146)+IF(BB99="x",'3 - Projects'!$J147)+IF(BB100="x",'3 - Projects'!$J148)</f>
        <v>0</v>
      </c>
      <c r="BC300" s="85">
        <f>IF(BC96="x",'3 - Projects'!$J144,0)+IF(BC97="x",'3 - Projects'!$J145)+IF(BC98="x",'3 - Projects'!$J146)+IF(BC99="x",'3 - Projects'!$J147)+IF(BC100="x",'3 - Projects'!$J148)</f>
        <v>0</v>
      </c>
      <c r="BD300" s="85">
        <f>IF(BD96="x",'3 - Projects'!$J144,0)+IF(BD97="x",'3 - Projects'!$J145)+IF(BD98="x",'3 - Projects'!$J146)+IF(BD99="x",'3 - Projects'!$J147)+IF(BD100="x",'3 - Projects'!$J148)</f>
        <v>0</v>
      </c>
      <c r="BE300" s="85">
        <f>IF(BE96="x",'3 - Projects'!$J144,0)+IF(BE97="x",'3 - Projects'!$J145)+IF(BE98="x",'3 - Projects'!$J146)+IF(BE99="x",'3 - Projects'!$J147)+IF(BE100="x",'3 - Projects'!$J148)</f>
        <v>0</v>
      </c>
      <c r="BF300" s="85">
        <f>IF(BF96="x",'3 - Projects'!$J144,0)+IF(BF97="x",'3 - Projects'!$J145)+IF(BF98="x",'3 - Projects'!$J146)+IF(BF99="x",'3 - Projects'!$J147)+IF(BF100="x",'3 - Projects'!$J148)</f>
        <v>0</v>
      </c>
      <c r="BG300" s="85">
        <f>IF(BG96="x",'3 - Projects'!$J144,0)+IF(BG97="x",'3 - Projects'!$J145)+IF(BG98="x",'3 - Projects'!$J146)+IF(BG99="x",'3 - Projects'!$J147)+IF(BG100="x",'3 - Projects'!$J148)</f>
        <v>0</v>
      </c>
      <c r="BH300" s="86">
        <f>IF(BH96="x",'3 - Projects'!$J144,0)+IF(BH97="x",'3 - Projects'!$J145)+IF(BH98="x",'3 - Projects'!$J146)+IF(BH99="x",'3 - Projects'!$J147)+IF(BH100="x",'3 - Projects'!$J148)</f>
        <v>0</v>
      </c>
    </row>
    <row r="301" spans="1:60">
      <c r="A301" s="84"/>
      <c r="B301" s="85" t="str">
        <f>IF(Resource5_Name&lt;&gt;"",Resource5_Name&amp;"(s)","")</f>
        <v/>
      </c>
      <c r="C301" s="85"/>
      <c r="D301" s="85"/>
      <c r="E301" s="85"/>
      <c r="F301" s="85"/>
      <c r="G301" s="85"/>
      <c r="H301" s="85"/>
      <c r="I301" s="84">
        <f>IF(I96="x",'3 - Projects'!$K144,0)+IF(I97="x",'3 - Projects'!$K145)+IF(I98="x",'3 - Projects'!$K146)+IF(I99="x",'3 - Projects'!$K147)+IF(I100="x",'3 - Projects'!$K148)</f>
        <v>0</v>
      </c>
      <c r="J301" s="85">
        <f>IF(J96="x",'3 - Projects'!$K144,0)+IF(J97="x",'3 - Projects'!$K145)+IF(J98="x",'3 - Projects'!$K146)+IF(J99="x",'3 - Projects'!$K147)+IF(J100="x",'3 - Projects'!$K148)</f>
        <v>0</v>
      </c>
      <c r="K301" s="85">
        <f>IF(K96="x",'3 - Projects'!$K144,0)+IF(K97="x",'3 - Projects'!$K145)+IF(K98="x",'3 - Projects'!$K146)+IF(K99="x",'3 - Projects'!$K147)+IF(K100="x",'3 - Projects'!$K148)</f>
        <v>0</v>
      </c>
      <c r="L301" s="85">
        <f>IF(L96="x",'3 - Projects'!$K144,0)+IF(L97="x",'3 - Projects'!$K145)+IF(L98="x",'3 - Projects'!$K146)+IF(L99="x",'3 - Projects'!$K147)+IF(L100="x",'3 - Projects'!$K148)</f>
        <v>0</v>
      </c>
      <c r="M301" s="85">
        <f>IF(M96="x",'3 - Projects'!$K144,0)+IF(M97="x",'3 - Projects'!$K145)+IF(M98="x",'3 - Projects'!$K146)+IF(M99="x",'3 - Projects'!$K147)+IF(M100="x",'3 - Projects'!$K148)</f>
        <v>0</v>
      </c>
      <c r="N301" s="85">
        <f>IF(N96="x",'3 - Projects'!$K144,0)+IF(N97="x",'3 - Projects'!$K145)+IF(N98="x",'3 - Projects'!$K146)+IF(N99="x",'3 - Projects'!$K147)+IF(N100="x",'3 - Projects'!$K148)</f>
        <v>0</v>
      </c>
      <c r="O301" s="85">
        <f>IF(O96="x",'3 - Projects'!$K144,0)+IF(O97="x",'3 - Projects'!$K145)+IF(O98="x",'3 - Projects'!$K146)+IF(O99="x",'3 - Projects'!$K147)+IF(O100="x",'3 - Projects'!$K148)</f>
        <v>0</v>
      </c>
      <c r="P301" s="85">
        <f>IF(P96="x",'3 - Projects'!$K144,0)+IF(P97="x",'3 - Projects'!$K145)+IF(P98="x",'3 - Projects'!$K146)+IF(P99="x",'3 - Projects'!$K147)+IF(P100="x",'3 - Projects'!$K148)</f>
        <v>0</v>
      </c>
      <c r="Q301" s="85">
        <f>IF(Q96="x",'3 - Projects'!$K144,0)+IF(Q97="x",'3 - Projects'!$K145)+IF(Q98="x",'3 - Projects'!$K146)+IF(Q99="x",'3 - Projects'!$K147)+IF(Q100="x",'3 - Projects'!$K148)</f>
        <v>0</v>
      </c>
      <c r="R301" s="85">
        <f>IF(R96="x",'3 - Projects'!$K144,0)+IF(R97="x",'3 - Projects'!$K145)+IF(R98="x",'3 - Projects'!$K146)+IF(R99="x",'3 - Projects'!$K147)+IF(R100="x",'3 - Projects'!$K148)</f>
        <v>0</v>
      </c>
      <c r="S301" s="85">
        <f>IF(S96="x",'3 - Projects'!$K144,0)+IF(S97="x",'3 - Projects'!$K145)+IF(S98="x",'3 - Projects'!$K146)+IF(S99="x",'3 - Projects'!$K147)+IF(S100="x",'3 - Projects'!$K148)</f>
        <v>0</v>
      </c>
      <c r="T301" s="85">
        <f>IF(T96="x",'3 - Projects'!$K144,0)+IF(T97="x",'3 - Projects'!$K145)+IF(T98="x",'3 - Projects'!$K146)+IF(T99="x",'3 - Projects'!$K147)+IF(T100="x",'3 - Projects'!$K148)</f>
        <v>0</v>
      </c>
      <c r="U301" s="85">
        <f>IF(U96="x",'3 - Projects'!$K144,0)+IF(U97="x",'3 - Projects'!$K145)+IF(U98="x",'3 - Projects'!$K146)+IF(U99="x",'3 - Projects'!$K147)+IF(U100="x",'3 - Projects'!$K148)</f>
        <v>0</v>
      </c>
      <c r="V301" s="85">
        <f>IF(V96="x",'3 - Projects'!$K144,0)+IF(V97="x",'3 - Projects'!$K145)+IF(V98="x",'3 - Projects'!$K146)+IF(V99="x",'3 - Projects'!$K147)+IF(V100="x",'3 - Projects'!$K148)</f>
        <v>0</v>
      </c>
      <c r="W301" s="85">
        <f>IF(W96="x",'3 - Projects'!$K144,0)+IF(W97="x",'3 - Projects'!$K145)+IF(W98="x",'3 - Projects'!$K146)+IF(W99="x",'3 - Projects'!$K147)+IF(W100="x",'3 - Projects'!$K148)</f>
        <v>0</v>
      </c>
      <c r="X301" s="85">
        <f>IF(X96="x",'3 - Projects'!$K144,0)+IF(X97="x",'3 - Projects'!$K145)+IF(X98="x",'3 - Projects'!$K146)+IF(X99="x",'3 - Projects'!$K147)+IF(X100="x",'3 - Projects'!$K148)</f>
        <v>0</v>
      </c>
      <c r="Y301" s="85">
        <f>IF(Y96="x",'3 - Projects'!$K144,0)+IF(Y97="x",'3 - Projects'!$K145)+IF(Y98="x",'3 - Projects'!$K146)+IF(Y99="x",'3 - Projects'!$K147)+IF(Y100="x",'3 - Projects'!$K148)</f>
        <v>0</v>
      </c>
      <c r="Z301" s="85">
        <f>IF(Z96="x",'3 - Projects'!$K144,0)+IF(Z97="x",'3 - Projects'!$K145)+IF(Z98="x",'3 - Projects'!$K146)+IF(Z99="x",'3 - Projects'!$K147)+IF(Z100="x",'3 - Projects'!$K148)</f>
        <v>0</v>
      </c>
      <c r="AA301" s="85">
        <f>IF(AA96="x",'3 - Projects'!$K144,0)+IF(AA97="x",'3 - Projects'!$K145)+IF(AA98="x",'3 - Projects'!$K146)+IF(AA99="x",'3 - Projects'!$K147)+IF(AA100="x",'3 - Projects'!$K148)</f>
        <v>0</v>
      </c>
      <c r="AB301" s="85">
        <f>IF(AB96="x",'3 - Projects'!$K144,0)+IF(AB97="x",'3 - Projects'!$K145)+IF(AB98="x",'3 - Projects'!$K146)+IF(AB99="x",'3 - Projects'!$K147)+IF(AB100="x",'3 - Projects'!$K148)</f>
        <v>0</v>
      </c>
      <c r="AC301" s="85">
        <f>IF(AC96="x",'3 - Projects'!$K144,0)+IF(AC97="x",'3 - Projects'!$K145)+IF(AC98="x",'3 - Projects'!$K146)+IF(AC99="x",'3 - Projects'!$K147)+IF(AC100="x",'3 - Projects'!$K148)</f>
        <v>0</v>
      </c>
      <c r="AD301" s="85">
        <f>IF(AD96="x",'3 - Projects'!$K144,0)+IF(AD97="x",'3 - Projects'!$K145)+IF(AD98="x",'3 - Projects'!$K146)+IF(AD99="x",'3 - Projects'!$K147)+IF(AD100="x",'3 - Projects'!$K148)</f>
        <v>0</v>
      </c>
      <c r="AE301" s="85">
        <f>IF(AE96="x",'3 - Projects'!$K144,0)+IF(AE97="x",'3 - Projects'!$K145)+IF(AE98="x",'3 - Projects'!$K146)+IF(AE99="x",'3 - Projects'!$K147)+IF(AE100="x",'3 - Projects'!$K148)</f>
        <v>0</v>
      </c>
      <c r="AF301" s="85">
        <f>IF(AF96="x",'3 - Projects'!$K144,0)+IF(AF97="x",'3 - Projects'!$K145)+IF(AF98="x",'3 - Projects'!$K146)+IF(AF99="x",'3 - Projects'!$K147)+IF(AF100="x",'3 - Projects'!$K148)</f>
        <v>0</v>
      </c>
      <c r="AG301" s="85">
        <f>IF(AG96="x",'3 - Projects'!$K144,0)+IF(AG97="x",'3 - Projects'!$K145)+IF(AG98="x",'3 - Projects'!$K146)+IF(AG99="x",'3 - Projects'!$K147)+IF(AG100="x",'3 - Projects'!$K148)</f>
        <v>0</v>
      </c>
      <c r="AH301" s="85">
        <f>IF(AH96="x",'3 - Projects'!$K144,0)+IF(AH97="x",'3 - Projects'!$K145)+IF(AH98="x",'3 - Projects'!$K146)+IF(AH99="x",'3 - Projects'!$K147)+IF(AH100="x",'3 - Projects'!$K148)</f>
        <v>0</v>
      </c>
      <c r="AI301" s="85">
        <f>IF(AI96="x",'3 - Projects'!$K144,0)+IF(AI97="x",'3 - Projects'!$K145)+IF(AI98="x",'3 - Projects'!$K146)+IF(AI99="x",'3 - Projects'!$K147)+IF(AI100="x",'3 - Projects'!$K148)</f>
        <v>0</v>
      </c>
      <c r="AJ301" s="85">
        <f>IF(AJ96="x",'3 - Projects'!$K144,0)+IF(AJ97="x",'3 - Projects'!$K145)+IF(AJ98="x",'3 - Projects'!$K146)+IF(AJ99="x",'3 - Projects'!$K147)+IF(AJ100="x",'3 - Projects'!$K148)</f>
        <v>0</v>
      </c>
      <c r="AK301" s="85">
        <f>IF(AK96="x",'3 - Projects'!$K144,0)+IF(AK97="x",'3 - Projects'!$K145)+IF(AK98="x",'3 - Projects'!$K146)+IF(AK99="x",'3 - Projects'!$K147)+IF(AK100="x",'3 - Projects'!$K148)</f>
        <v>0</v>
      </c>
      <c r="AL301" s="85">
        <f>IF(AL96="x",'3 - Projects'!$K144,0)+IF(AL97="x",'3 - Projects'!$K145)+IF(AL98="x",'3 - Projects'!$K146)+IF(AL99="x",'3 - Projects'!$K147)+IF(AL100="x",'3 - Projects'!$K148)</f>
        <v>0</v>
      </c>
      <c r="AM301" s="85">
        <f>IF(AM96="x",'3 - Projects'!$K144,0)+IF(AM97="x",'3 - Projects'!$K145)+IF(AM98="x",'3 - Projects'!$K146)+IF(AM99="x",'3 - Projects'!$K147)+IF(AM100="x",'3 - Projects'!$K148)</f>
        <v>0</v>
      </c>
      <c r="AN301" s="85">
        <f>IF(AN96="x",'3 - Projects'!$K144,0)+IF(AN97="x",'3 - Projects'!$K145)+IF(AN98="x",'3 - Projects'!$K146)+IF(AN99="x",'3 - Projects'!$K147)+IF(AN100="x",'3 - Projects'!$K148)</f>
        <v>0</v>
      </c>
      <c r="AO301" s="85">
        <f>IF(AO96="x",'3 - Projects'!$K144,0)+IF(AO97="x",'3 - Projects'!$K145)+IF(AO98="x",'3 - Projects'!$K146)+IF(AO99="x",'3 - Projects'!$K147)+IF(AO100="x",'3 - Projects'!$K148)</f>
        <v>0</v>
      </c>
      <c r="AP301" s="85">
        <f>IF(AP96="x",'3 - Projects'!$K144,0)+IF(AP97="x",'3 - Projects'!$K145)+IF(AP98="x",'3 - Projects'!$K146)+IF(AP99="x",'3 - Projects'!$K147)+IF(AP100="x",'3 - Projects'!$K148)</f>
        <v>0</v>
      </c>
      <c r="AQ301" s="85">
        <f>IF(AQ96="x",'3 - Projects'!$K144,0)+IF(AQ97="x",'3 - Projects'!$K145)+IF(AQ98="x",'3 - Projects'!$K146)+IF(AQ99="x",'3 - Projects'!$K147)+IF(AQ100="x",'3 - Projects'!$K148)</f>
        <v>0</v>
      </c>
      <c r="AR301" s="85">
        <f>IF(AR96="x",'3 - Projects'!$K144,0)+IF(AR97="x",'3 - Projects'!$K145)+IF(AR98="x",'3 - Projects'!$K146)+IF(AR99="x",'3 - Projects'!$K147)+IF(AR100="x",'3 - Projects'!$K148)</f>
        <v>0</v>
      </c>
      <c r="AS301" s="85">
        <f>IF(AS96="x",'3 - Projects'!$K144,0)+IF(AS97="x",'3 - Projects'!$K145)+IF(AS98="x",'3 - Projects'!$K146)+IF(AS99="x",'3 - Projects'!$K147)+IF(AS100="x",'3 - Projects'!$K148)</f>
        <v>0</v>
      </c>
      <c r="AT301" s="85">
        <f>IF(AT96="x",'3 - Projects'!$K144,0)+IF(AT97="x",'3 - Projects'!$K145)+IF(AT98="x",'3 - Projects'!$K146)+IF(AT99="x",'3 - Projects'!$K147)+IF(AT100="x",'3 - Projects'!$K148)</f>
        <v>0</v>
      </c>
      <c r="AU301" s="85">
        <f>IF(AU96="x",'3 - Projects'!$K144,0)+IF(AU97="x",'3 - Projects'!$K145)+IF(AU98="x",'3 - Projects'!$K146)+IF(AU99="x",'3 - Projects'!$K147)+IF(AU100="x",'3 - Projects'!$K148)</f>
        <v>0</v>
      </c>
      <c r="AV301" s="85">
        <f>IF(AV96="x",'3 - Projects'!$K144,0)+IF(AV97="x",'3 - Projects'!$K145)+IF(AV98="x",'3 - Projects'!$K146)+IF(AV99="x",'3 - Projects'!$K147)+IF(AV100="x",'3 - Projects'!$K148)</f>
        <v>0</v>
      </c>
      <c r="AW301" s="85">
        <f>IF(AW96="x",'3 - Projects'!$K144,0)+IF(AW97="x",'3 - Projects'!$K145)+IF(AW98="x",'3 - Projects'!$K146)+IF(AW99="x",'3 - Projects'!$K147)+IF(AW100="x",'3 - Projects'!$K148)</f>
        <v>0</v>
      </c>
      <c r="AX301" s="85">
        <f>IF(AX96="x",'3 - Projects'!$K144,0)+IF(AX97="x",'3 - Projects'!$K145)+IF(AX98="x",'3 - Projects'!$K146)+IF(AX99="x",'3 - Projects'!$K147)+IF(AX100="x",'3 - Projects'!$K148)</f>
        <v>0</v>
      </c>
      <c r="AY301" s="85">
        <f>IF(AY96="x",'3 - Projects'!$K144,0)+IF(AY97="x",'3 - Projects'!$K145)+IF(AY98="x",'3 - Projects'!$K146)+IF(AY99="x",'3 - Projects'!$K147)+IF(AY100="x",'3 - Projects'!$K148)</f>
        <v>0</v>
      </c>
      <c r="AZ301" s="85">
        <f>IF(AZ96="x",'3 - Projects'!$K144,0)+IF(AZ97="x",'3 - Projects'!$K145)+IF(AZ98="x",'3 - Projects'!$K146)+IF(AZ99="x",'3 - Projects'!$K147)+IF(AZ100="x",'3 - Projects'!$K148)</f>
        <v>0</v>
      </c>
      <c r="BA301" s="85">
        <f>IF(BA96="x",'3 - Projects'!$K144,0)+IF(BA97="x",'3 - Projects'!$K145)+IF(BA98="x",'3 - Projects'!$K146)+IF(BA99="x",'3 - Projects'!$K147)+IF(BA100="x",'3 - Projects'!$K148)</f>
        <v>0</v>
      </c>
      <c r="BB301" s="85">
        <f>IF(BB96="x",'3 - Projects'!$K144,0)+IF(BB97="x",'3 - Projects'!$K145)+IF(BB98="x",'3 - Projects'!$K146)+IF(BB99="x",'3 - Projects'!$K147)+IF(BB100="x",'3 - Projects'!$K148)</f>
        <v>0</v>
      </c>
      <c r="BC301" s="85">
        <f>IF(BC96="x",'3 - Projects'!$K144,0)+IF(BC97="x",'3 - Projects'!$K145)+IF(BC98="x",'3 - Projects'!$K146)+IF(BC99="x",'3 - Projects'!$K147)+IF(BC100="x",'3 - Projects'!$K148)</f>
        <v>0</v>
      </c>
      <c r="BD301" s="85">
        <f>IF(BD96="x",'3 - Projects'!$K144,0)+IF(BD97="x",'3 - Projects'!$K145)+IF(BD98="x",'3 - Projects'!$K146)+IF(BD99="x",'3 - Projects'!$K147)+IF(BD100="x",'3 - Projects'!$K148)</f>
        <v>0</v>
      </c>
      <c r="BE301" s="85">
        <f>IF(BE96="x",'3 - Projects'!$K144,0)+IF(BE97="x",'3 - Projects'!$K145)+IF(BE98="x",'3 - Projects'!$K146)+IF(BE99="x",'3 - Projects'!$K147)+IF(BE100="x",'3 - Projects'!$K148)</f>
        <v>0</v>
      </c>
      <c r="BF301" s="85">
        <f>IF(BF96="x",'3 - Projects'!$K144,0)+IF(BF97="x",'3 - Projects'!$K145)+IF(BF98="x",'3 - Projects'!$K146)+IF(BF99="x",'3 - Projects'!$K147)+IF(BF100="x",'3 - Projects'!$K148)</f>
        <v>0</v>
      </c>
      <c r="BG301" s="85">
        <f>IF(BG96="x",'3 - Projects'!$K144,0)+IF(BG97="x",'3 - Projects'!$K145)+IF(BG98="x",'3 - Projects'!$K146)+IF(BG99="x",'3 - Projects'!$K147)+IF(BG100="x",'3 - Projects'!$K148)</f>
        <v>0</v>
      </c>
      <c r="BH301" s="86">
        <f>IF(BH96="x",'3 - Projects'!$K144,0)+IF(BH97="x",'3 - Projects'!$K145)+IF(BH98="x",'3 - Projects'!$K146)+IF(BH99="x",'3 - Projects'!$K147)+IF(BH100="x",'3 - Projects'!$K148)</f>
        <v>0</v>
      </c>
    </row>
    <row r="302" spans="1:60">
      <c r="A302" s="84"/>
      <c r="B302" s="85" t="str">
        <f>IF(Resource6_Name&lt;&gt;"",Resource6_Name&amp;"(s)","")</f>
        <v/>
      </c>
      <c r="C302" s="85"/>
      <c r="D302" s="85"/>
      <c r="E302" s="85"/>
      <c r="F302" s="85"/>
      <c r="G302" s="85"/>
      <c r="H302" s="85"/>
      <c r="I302" s="84">
        <f>IF(I96="x",'3 - Projects'!$L144,0)+IF(I97="x",'3 - Projects'!$L145)+IF(I98="x",'3 - Projects'!$L146)+IF(I99="x",'3 - Projects'!$L147)+IF(I100="x",'3 - Projects'!$L148)</f>
        <v>0</v>
      </c>
      <c r="J302" s="85">
        <f>IF(J96="x",'3 - Projects'!$L144,0)+IF(J97="x",'3 - Projects'!$L145)+IF(J98="x",'3 - Projects'!$L146)+IF(J99="x",'3 - Projects'!$L147)+IF(J100="x",'3 - Projects'!$L148)</f>
        <v>0</v>
      </c>
      <c r="K302" s="85">
        <f>IF(K96="x",'3 - Projects'!$L144,0)+IF(K97="x",'3 - Projects'!$L145)+IF(K98="x",'3 - Projects'!$L146)+IF(K99="x",'3 - Projects'!$L147)+IF(K100="x",'3 - Projects'!$L148)</f>
        <v>0</v>
      </c>
      <c r="L302" s="85">
        <f>IF(L96="x",'3 - Projects'!$L144,0)+IF(L97="x",'3 - Projects'!$L145)+IF(L98="x",'3 - Projects'!$L146)+IF(L99="x",'3 - Projects'!$L147)+IF(L100="x",'3 - Projects'!$L148)</f>
        <v>0</v>
      </c>
      <c r="M302" s="85">
        <f>IF(M96="x",'3 - Projects'!$L144,0)+IF(M97="x",'3 - Projects'!$L145)+IF(M98="x",'3 - Projects'!$L146)+IF(M99="x",'3 - Projects'!$L147)+IF(M100="x",'3 - Projects'!$L148)</f>
        <v>0</v>
      </c>
      <c r="N302" s="85">
        <f>IF(N96="x",'3 - Projects'!$L144,0)+IF(N97="x",'3 - Projects'!$L145)+IF(N98="x",'3 - Projects'!$L146)+IF(N99="x",'3 - Projects'!$L147)+IF(N100="x",'3 - Projects'!$L148)</f>
        <v>0</v>
      </c>
      <c r="O302" s="85">
        <f>IF(O96="x",'3 - Projects'!$L144,0)+IF(O97="x",'3 - Projects'!$L145)+IF(O98="x",'3 - Projects'!$L146)+IF(O99="x",'3 - Projects'!$L147)+IF(O100="x",'3 - Projects'!$L148)</f>
        <v>0</v>
      </c>
      <c r="P302" s="85">
        <f>IF(P96="x",'3 - Projects'!$L144,0)+IF(P97="x",'3 - Projects'!$L145)+IF(P98="x",'3 - Projects'!$L146)+IF(P99="x",'3 - Projects'!$L147)+IF(P100="x",'3 - Projects'!$L148)</f>
        <v>0</v>
      </c>
      <c r="Q302" s="85">
        <f>IF(Q96="x",'3 - Projects'!$L144,0)+IF(Q97="x",'3 - Projects'!$L145)+IF(Q98="x",'3 - Projects'!$L146)+IF(Q99="x",'3 - Projects'!$L147)+IF(Q100="x",'3 - Projects'!$L148)</f>
        <v>0</v>
      </c>
      <c r="R302" s="85">
        <f>IF(R96="x",'3 - Projects'!$L144,0)+IF(R97="x",'3 - Projects'!$L145)+IF(R98="x",'3 - Projects'!$L146)+IF(R99="x",'3 - Projects'!$L147)+IF(R100="x",'3 - Projects'!$L148)</f>
        <v>0</v>
      </c>
      <c r="S302" s="85">
        <f>IF(S96="x",'3 - Projects'!$L144,0)+IF(S97="x",'3 - Projects'!$L145)+IF(S98="x",'3 - Projects'!$L146)+IF(S99="x",'3 - Projects'!$L147)+IF(S100="x",'3 - Projects'!$L148)</f>
        <v>0</v>
      </c>
      <c r="T302" s="85">
        <f>IF(T96="x",'3 - Projects'!$L144,0)+IF(T97="x",'3 - Projects'!$L145)+IF(T98="x",'3 - Projects'!$L146)+IF(T99="x",'3 - Projects'!$L147)+IF(T100="x",'3 - Projects'!$L148)</f>
        <v>0</v>
      </c>
      <c r="U302" s="85">
        <f>IF(U96="x",'3 - Projects'!$L144,0)+IF(U97="x",'3 - Projects'!$L145)+IF(U98="x",'3 - Projects'!$L146)+IF(U99="x",'3 - Projects'!$L147)+IF(U100="x",'3 - Projects'!$L148)</f>
        <v>0</v>
      </c>
      <c r="V302" s="85">
        <f>IF(V96="x",'3 - Projects'!$L144,0)+IF(V97="x",'3 - Projects'!$L145)+IF(V98="x",'3 - Projects'!$L146)+IF(V99="x",'3 - Projects'!$L147)+IF(V100="x",'3 - Projects'!$L148)</f>
        <v>0</v>
      </c>
      <c r="W302" s="85">
        <f>IF(W96="x",'3 - Projects'!$L144,0)+IF(W97="x",'3 - Projects'!$L145)+IF(W98="x",'3 - Projects'!$L146)+IF(W99="x",'3 - Projects'!$L147)+IF(W100="x",'3 - Projects'!$L148)</f>
        <v>0</v>
      </c>
      <c r="X302" s="85">
        <f>IF(X96="x",'3 - Projects'!$L144,0)+IF(X97="x",'3 - Projects'!$L145)+IF(X98="x",'3 - Projects'!$L146)+IF(X99="x",'3 - Projects'!$L147)+IF(X100="x",'3 - Projects'!$L148)</f>
        <v>0</v>
      </c>
      <c r="Y302" s="85">
        <f>IF(Y96="x",'3 - Projects'!$L144,0)+IF(Y97="x",'3 - Projects'!$L145)+IF(Y98="x",'3 - Projects'!$L146)+IF(Y99="x",'3 - Projects'!$L147)+IF(Y100="x",'3 - Projects'!$L148)</f>
        <v>0</v>
      </c>
      <c r="Z302" s="85">
        <f>IF(Z96="x",'3 - Projects'!$L144,0)+IF(Z97="x",'3 - Projects'!$L145)+IF(Z98="x",'3 - Projects'!$L146)+IF(Z99="x",'3 - Projects'!$L147)+IF(Z100="x",'3 - Projects'!$L148)</f>
        <v>0</v>
      </c>
      <c r="AA302" s="85">
        <f>IF(AA96="x",'3 - Projects'!$L144,0)+IF(AA97="x",'3 - Projects'!$L145)+IF(AA98="x",'3 - Projects'!$L146)+IF(AA99="x",'3 - Projects'!$L147)+IF(AA100="x",'3 - Projects'!$L148)</f>
        <v>0</v>
      </c>
      <c r="AB302" s="85">
        <f>IF(AB96="x",'3 - Projects'!$L144,0)+IF(AB97="x",'3 - Projects'!$L145)+IF(AB98="x",'3 - Projects'!$L146)+IF(AB99="x",'3 - Projects'!$L147)+IF(AB100="x",'3 - Projects'!$L148)</f>
        <v>0</v>
      </c>
      <c r="AC302" s="85">
        <f>IF(AC96="x",'3 - Projects'!$L144,0)+IF(AC97="x",'3 - Projects'!$L145)+IF(AC98="x",'3 - Projects'!$L146)+IF(AC99="x",'3 - Projects'!$L147)+IF(AC100="x",'3 - Projects'!$L148)</f>
        <v>0</v>
      </c>
      <c r="AD302" s="85">
        <f>IF(AD96="x",'3 - Projects'!$L144,0)+IF(AD97="x",'3 - Projects'!$L145)+IF(AD98="x",'3 - Projects'!$L146)+IF(AD99="x",'3 - Projects'!$L147)+IF(AD100="x",'3 - Projects'!$L148)</f>
        <v>0</v>
      </c>
      <c r="AE302" s="85">
        <f>IF(AE96="x",'3 - Projects'!$L144,0)+IF(AE97="x",'3 - Projects'!$L145)+IF(AE98="x",'3 - Projects'!$L146)+IF(AE99="x",'3 - Projects'!$L147)+IF(AE100="x",'3 - Projects'!$L148)</f>
        <v>0</v>
      </c>
      <c r="AF302" s="85">
        <f>IF(AF96="x",'3 - Projects'!$L144,0)+IF(AF97="x",'3 - Projects'!$L145)+IF(AF98="x",'3 - Projects'!$L146)+IF(AF99="x",'3 - Projects'!$L147)+IF(AF100="x",'3 - Projects'!$L148)</f>
        <v>0</v>
      </c>
      <c r="AG302" s="85">
        <f>IF(AG96="x",'3 - Projects'!$L144,0)+IF(AG97="x",'3 - Projects'!$L145)+IF(AG98="x",'3 - Projects'!$L146)+IF(AG99="x",'3 - Projects'!$L147)+IF(AG100="x",'3 - Projects'!$L148)</f>
        <v>0</v>
      </c>
      <c r="AH302" s="85">
        <f>IF(AH96="x",'3 - Projects'!$L144,0)+IF(AH97="x",'3 - Projects'!$L145)+IF(AH98="x",'3 - Projects'!$L146)+IF(AH99="x",'3 - Projects'!$L147)+IF(AH100="x",'3 - Projects'!$L148)</f>
        <v>0</v>
      </c>
      <c r="AI302" s="85">
        <f>IF(AI96="x",'3 - Projects'!$L144,0)+IF(AI97="x",'3 - Projects'!$L145)+IF(AI98="x",'3 - Projects'!$L146)+IF(AI99="x",'3 - Projects'!$L147)+IF(AI100="x",'3 - Projects'!$L148)</f>
        <v>0</v>
      </c>
      <c r="AJ302" s="85">
        <f>IF(AJ96="x",'3 - Projects'!$L144,0)+IF(AJ97="x",'3 - Projects'!$L145)+IF(AJ98="x",'3 - Projects'!$L146)+IF(AJ99="x",'3 - Projects'!$L147)+IF(AJ100="x",'3 - Projects'!$L148)</f>
        <v>0</v>
      </c>
      <c r="AK302" s="85">
        <f>IF(AK96="x",'3 - Projects'!$L144,0)+IF(AK97="x",'3 - Projects'!$L145)+IF(AK98="x",'3 - Projects'!$L146)+IF(AK99="x",'3 - Projects'!$L147)+IF(AK100="x",'3 - Projects'!$L148)</f>
        <v>0</v>
      </c>
      <c r="AL302" s="85">
        <f>IF(AL96="x",'3 - Projects'!$L144,0)+IF(AL97="x",'3 - Projects'!$L145)+IF(AL98="x",'3 - Projects'!$L146)+IF(AL99="x",'3 - Projects'!$L147)+IF(AL100="x",'3 - Projects'!$L148)</f>
        <v>0</v>
      </c>
      <c r="AM302" s="85">
        <f>IF(AM96="x",'3 - Projects'!$L144,0)+IF(AM97="x",'3 - Projects'!$L145)+IF(AM98="x",'3 - Projects'!$L146)+IF(AM99="x",'3 - Projects'!$L147)+IF(AM100="x",'3 - Projects'!$L148)</f>
        <v>0</v>
      </c>
      <c r="AN302" s="85">
        <f>IF(AN96="x",'3 - Projects'!$L144,0)+IF(AN97="x",'3 - Projects'!$L145)+IF(AN98="x",'3 - Projects'!$L146)+IF(AN99="x",'3 - Projects'!$L147)+IF(AN100="x",'3 - Projects'!$L148)</f>
        <v>0</v>
      </c>
      <c r="AO302" s="85">
        <f>IF(AO96="x",'3 - Projects'!$L144,0)+IF(AO97="x",'3 - Projects'!$L145)+IF(AO98="x",'3 - Projects'!$L146)+IF(AO99="x",'3 - Projects'!$L147)+IF(AO100="x",'3 - Projects'!$L148)</f>
        <v>0</v>
      </c>
      <c r="AP302" s="85">
        <f>IF(AP96="x",'3 - Projects'!$L144,0)+IF(AP97="x",'3 - Projects'!$L145)+IF(AP98="x",'3 - Projects'!$L146)+IF(AP99="x",'3 - Projects'!$L147)+IF(AP100="x",'3 - Projects'!$L148)</f>
        <v>0</v>
      </c>
      <c r="AQ302" s="85">
        <f>IF(AQ96="x",'3 - Projects'!$L144,0)+IF(AQ97="x",'3 - Projects'!$L145)+IF(AQ98="x",'3 - Projects'!$L146)+IF(AQ99="x",'3 - Projects'!$L147)+IF(AQ100="x",'3 - Projects'!$L148)</f>
        <v>0</v>
      </c>
      <c r="AR302" s="85">
        <f>IF(AR96="x",'3 - Projects'!$L144,0)+IF(AR97="x",'3 - Projects'!$L145)+IF(AR98="x",'3 - Projects'!$L146)+IF(AR99="x",'3 - Projects'!$L147)+IF(AR100="x",'3 - Projects'!$L148)</f>
        <v>0</v>
      </c>
      <c r="AS302" s="85">
        <f>IF(AS96="x",'3 - Projects'!$L144,0)+IF(AS97="x",'3 - Projects'!$L145)+IF(AS98="x",'3 - Projects'!$L146)+IF(AS99="x",'3 - Projects'!$L147)+IF(AS100="x",'3 - Projects'!$L148)</f>
        <v>0</v>
      </c>
      <c r="AT302" s="85">
        <f>IF(AT96="x",'3 - Projects'!$L144,0)+IF(AT97="x",'3 - Projects'!$L145)+IF(AT98="x",'3 - Projects'!$L146)+IF(AT99="x",'3 - Projects'!$L147)+IF(AT100="x",'3 - Projects'!$L148)</f>
        <v>0</v>
      </c>
      <c r="AU302" s="85">
        <f>IF(AU96="x",'3 - Projects'!$L144,0)+IF(AU97="x",'3 - Projects'!$L145)+IF(AU98="x",'3 - Projects'!$L146)+IF(AU99="x",'3 - Projects'!$L147)+IF(AU100="x",'3 - Projects'!$L148)</f>
        <v>0</v>
      </c>
      <c r="AV302" s="85">
        <f>IF(AV96="x",'3 - Projects'!$L144,0)+IF(AV97="x",'3 - Projects'!$L145)+IF(AV98="x",'3 - Projects'!$L146)+IF(AV99="x",'3 - Projects'!$L147)+IF(AV100="x",'3 - Projects'!$L148)</f>
        <v>0</v>
      </c>
      <c r="AW302" s="85">
        <f>IF(AW96="x",'3 - Projects'!$L144,0)+IF(AW97="x",'3 - Projects'!$L145)+IF(AW98="x",'3 - Projects'!$L146)+IF(AW99="x",'3 - Projects'!$L147)+IF(AW100="x",'3 - Projects'!$L148)</f>
        <v>0</v>
      </c>
      <c r="AX302" s="85">
        <f>IF(AX96="x",'3 - Projects'!$L144,0)+IF(AX97="x",'3 - Projects'!$L145)+IF(AX98="x",'3 - Projects'!$L146)+IF(AX99="x",'3 - Projects'!$L147)+IF(AX100="x",'3 - Projects'!$L148)</f>
        <v>0</v>
      </c>
      <c r="AY302" s="85">
        <f>IF(AY96="x",'3 - Projects'!$L144,0)+IF(AY97="x",'3 - Projects'!$L145)+IF(AY98="x",'3 - Projects'!$L146)+IF(AY99="x",'3 - Projects'!$L147)+IF(AY100="x",'3 - Projects'!$L148)</f>
        <v>0</v>
      </c>
      <c r="AZ302" s="85">
        <f>IF(AZ96="x",'3 - Projects'!$L144,0)+IF(AZ97="x",'3 - Projects'!$L145)+IF(AZ98="x",'3 - Projects'!$L146)+IF(AZ99="x",'3 - Projects'!$L147)+IF(AZ100="x",'3 - Projects'!$L148)</f>
        <v>0</v>
      </c>
      <c r="BA302" s="85">
        <f>IF(BA96="x",'3 - Projects'!$L144,0)+IF(BA97="x",'3 - Projects'!$L145)+IF(BA98="x",'3 - Projects'!$L146)+IF(BA99="x",'3 - Projects'!$L147)+IF(BA100="x",'3 - Projects'!$L148)</f>
        <v>0</v>
      </c>
      <c r="BB302" s="85">
        <f>IF(BB96="x",'3 - Projects'!$L144,0)+IF(BB97="x",'3 - Projects'!$L145)+IF(BB98="x",'3 - Projects'!$L146)+IF(BB99="x",'3 - Projects'!$L147)+IF(BB100="x",'3 - Projects'!$L148)</f>
        <v>0</v>
      </c>
      <c r="BC302" s="85">
        <f>IF(BC96="x",'3 - Projects'!$L144,0)+IF(BC97="x",'3 - Projects'!$L145)+IF(BC98="x",'3 - Projects'!$L146)+IF(BC99="x",'3 - Projects'!$L147)+IF(BC100="x",'3 - Projects'!$L148)</f>
        <v>0</v>
      </c>
      <c r="BD302" s="85">
        <f>IF(BD96="x",'3 - Projects'!$L144,0)+IF(BD97="x",'3 - Projects'!$L145)+IF(BD98="x",'3 - Projects'!$L146)+IF(BD99="x",'3 - Projects'!$L147)+IF(BD100="x",'3 - Projects'!$L148)</f>
        <v>0</v>
      </c>
      <c r="BE302" s="85">
        <f>IF(BE96="x",'3 - Projects'!$L144,0)+IF(BE97="x",'3 - Projects'!$L145)+IF(BE98="x",'3 - Projects'!$L146)+IF(BE99="x",'3 - Projects'!$L147)+IF(BE100="x",'3 - Projects'!$L148)</f>
        <v>0</v>
      </c>
      <c r="BF302" s="85">
        <f>IF(BF96="x",'3 - Projects'!$L144,0)+IF(BF97="x",'3 - Projects'!$L145)+IF(BF98="x",'3 - Projects'!$L146)+IF(BF99="x",'3 - Projects'!$L147)+IF(BF100="x",'3 - Projects'!$L148)</f>
        <v>0</v>
      </c>
      <c r="BG302" s="85">
        <f>IF(BG96="x",'3 - Projects'!$L144,0)+IF(BG97="x",'3 - Projects'!$L145)+IF(BG98="x",'3 - Projects'!$L146)+IF(BG99="x",'3 - Projects'!$L147)+IF(BG100="x",'3 - Projects'!$L148)</f>
        <v>0</v>
      </c>
      <c r="BH302" s="86">
        <f>IF(BH96="x",'3 - Projects'!$L144,0)+IF(BH97="x",'3 - Projects'!$L145)+IF(BH98="x",'3 - Projects'!$L146)+IF(BH99="x",'3 - Projects'!$L147)+IF(BH100="x",'3 - Projects'!$L148)</f>
        <v>0</v>
      </c>
    </row>
    <row r="303" spans="1:60">
      <c r="A303" s="84"/>
      <c r="B303" s="85" t="str">
        <f>IF(Resource7_Name&lt;&gt;"",Resource7_Name&amp;"(s)","")</f>
        <v/>
      </c>
      <c r="C303" s="85"/>
      <c r="D303" s="85"/>
      <c r="E303" s="85"/>
      <c r="F303" s="85"/>
      <c r="G303" s="85"/>
      <c r="H303" s="85"/>
      <c r="I303" s="84">
        <f>IF(I96="x",'3 - Projects'!$M144,0)+IF(I97="x",'3 - Projects'!$M145)+IF(I98="x",'3 - Projects'!$M146)+IF(I99="x",'3 - Projects'!$M147)+IF(I100="x",'3 - Projects'!$M148)</f>
        <v>0</v>
      </c>
      <c r="J303" s="85">
        <f>IF(J96="x",'3 - Projects'!$M144,0)+IF(J97="x",'3 - Projects'!$M145)+IF(J98="x",'3 - Projects'!$M146)+IF(J99="x",'3 - Projects'!$M147)+IF(J100="x",'3 - Projects'!$M148)</f>
        <v>0</v>
      </c>
      <c r="K303" s="85">
        <f>IF(K96="x",'3 - Projects'!$M144,0)+IF(K97="x",'3 - Projects'!$M145)+IF(K98="x",'3 - Projects'!$M146)+IF(K99="x",'3 - Projects'!$M147)+IF(K100="x",'3 - Projects'!$M148)</f>
        <v>0</v>
      </c>
      <c r="L303" s="85">
        <f>IF(L96="x",'3 - Projects'!$M144,0)+IF(L97="x",'3 - Projects'!$M145)+IF(L98="x",'3 - Projects'!$M146)+IF(L99="x",'3 - Projects'!$M147)+IF(L100="x",'3 - Projects'!$M148)</f>
        <v>0</v>
      </c>
      <c r="M303" s="85">
        <f>IF(M96="x",'3 - Projects'!$M144,0)+IF(M97="x",'3 - Projects'!$M145)+IF(M98="x",'3 - Projects'!$M146)+IF(M99="x",'3 - Projects'!$M147)+IF(M100="x",'3 - Projects'!$M148)</f>
        <v>0</v>
      </c>
      <c r="N303" s="85">
        <f>IF(N96="x",'3 - Projects'!$M144,0)+IF(N97="x",'3 - Projects'!$M145)+IF(N98="x",'3 - Projects'!$M146)+IF(N99="x",'3 - Projects'!$M147)+IF(N100="x",'3 - Projects'!$M148)</f>
        <v>0</v>
      </c>
      <c r="O303" s="85">
        <f>IF(O96="x",'3 - Projects'!$M144,0)+IF(O97="x",'3 - Projects'!$M145)+IF(O98="x",'3 - Projects'!$M146)+IF(O99="x",'3 - Projects'!$M147)+IF(O100="x",'3 - Projects'!$M148)</f>
        <v>0</v>
      </c>
      <c r="P303" s="85">
        <f>IF(P96="x",'3 - Projects'!$M144,0)+IF(P97="x",'3 - Projects'!$M145)+IF(P98="x",'3 - Projects'!$M146)+IF(P99="x",'3 - Projects'!$M147)+IF(P100="x",'3 - Projects'!$M148)</f>
        <v>0</v>
      </c>
      <c r="Q303" s="85">
        <f>IF(Q96="x",'3 - Projects'!$M144,0)+IF(Q97="x",'3 - Projects'!$M145)+IF(Q98="x",'3 - Projects'!$M146)+IF(Q99="x",'3 - Projects'!$M147)+IF(Q100="x",'3 - Projects'!$M148)</f>
        <v>0</v>
      </c>
      <c r="R303" s="85">
        <f>IF(R96="x",'3 - Projects'!$M144,0)+IF(R97="x",'3 - Projects'!$M145)+IF(R98="x",'3 - Projects'!$M146)+IF(R99="x",'3 - Projects'!$M147)+IF(R100="x",'3 - Projects'!$M148)</f>
        <v>0</v>
      </c>
      <c r="S303" s="85">
        <f>IF(S96="x",'3 - Projects'!$M144,0)+IF(S97="x",'3 - Projects'!$M145)+IF(S98="x",'3 - Projects'!$M146)+IF(S99="x",'3 - Projects'!$M147)+IF(S100="x",'3 - Projects'!$M148)</f>
        <v>0</v>
      </c>
      <c r="T303" s="85">
        <f>IF(T96="x",'3 - Projects'!$M144,0)+IF(T97="x",'3 - Projects'!$M145)+IF(T98="x",'3 - Projects'!$M146)+IF(T99="x",'3 - Projects'!$M147)+IF(T100="x",'3 - Projects'!$M148)</f>
        <v>0</v>
      </c>
      <c r="U303" s="85">
        <f>IF(U96="x",'3 - Projects'!$M144,0)+IF(U97="x",'3 - Projects'!$M145)+IF(U98="x",'3 - Projects'!$M146)+IF(U99="x",'3 - Projects'!$M147)+IF(U100="x",'3 - Projects'!$M148)</f>
        <v>0</v>
      </c>
      <c r="V303" s="85">
        <f>IF(V96="x",'3 - Projects'!$M144,0)+IF(V97="x",'3 - Projects'!$M145)+IF(V98="x",'3 - Projects'!$M146)+IF(V99="x",'3 - Projects'!$M147)+IF(V100="x",'3 - Projects'!$M148)</f>
        <v>0</v>
      </c>
      <c r="W303" s="85">
        <f>IF(W96="x",'3 - Projects'!$M144,0)+IF(W97="x",'3 - Projects'!$M145)+IF(W98="x",'3 - Projects'!$M146)+IF(W99="x",'3 - Projects'!$M147)+IF(W100="x",'3 - Projects'!$M148)</f>
        <v>0</v>
      </c>
      <c r="X303" s="85">
        <f>IF(X96="x",'3 - Projects'!$M144,0)+IF(X97="x",'3 - Projects'!$M145)+IF(X98="x",'3 - Projects'!$M146)+IF(X99="x",'3 - Projects'!$M147)+IF(X100="x",'3 - Projects'!$M148)</f>
        <v>0</v>
      </c>
      <c r="Y303" s="85">
        <f>IF(Y96="x",'3 - Projects'!$M144,0)+IF(Y97="x",'3 - Projects'!$M145)+IF(Y98="x",'3 - Projects'!$M146)+IF(Y99="x",'3 - Projects'!$M147)+IF(Y100="x",'3 - Projects'!$M148)</f>
        <v>0</v>
      </c>
      <c r="Z303" s="85">
        <f>IF(Z96="x",'3 - Projects'!$M144,0)+IF(Z97="x",'3 - Projects'!$M145)+IF(Z98="x",'3 - Projects'!$M146)+IF(Z99="x",'3 - Projects'!$M147)+IF(Z100="x",'3 - Projects'!$M148)</f>
        <v>0</v>
      </c>
      <c r="AA303" s="85">
        <f>IF(AA96="x",'3 - Projects'!$M144,0)+IF(AA97="x",'3 - Projects'!$M145)+IF(AA98="x",'3 - Projects'!$M146)+IF(AA99="x",'3 - Projects'!$M147)+IF(AA100="x",'3 - Projects'!$M148)</f>
        <v>0</v>
      </c>
      <c r="AB303" s="85">
        <f>IF(AB96="x",'3 - Projects'!$M144,0)+IF(AB97="x",'3 - Projects'!$M145)+IF(AB98="x",'3 - Projects'!$M146)+IF(AB99="x",'3 - Projects'!$M147)+IF(AB100="x",'3 - Projects'!$M148)</f>
        <v>0</v>
      </c>
      <c r="AC303" s="85">
        <f>IF(AC96="x",'3 - Projects'!$M144,0)+IF(AC97="x",'3 - Projects'!$M145)+IF(AC98="x",'3 - Projects'!$M146)+IF(AC99="x",'3 - Projects'!$M147)+IF(AC100="x",'3 - Projects'!$M148)</f>
        <v>0</v>
      </c>
      <c r="AD303" s="85">
        <f>IF(AD96="x",'3 - Projects'!$M144,0)+IF(AD97="x",'3 - Projects'!$M145)+IF(AD98="x",'3 - Projects'!$M146)+IF(AD99="x",'3 - Projects'!$M147)+IF(AD100="x",'3 - Projects'!$M148)</f>
        <v>0</v>
      </c>
      <c r="AE303" s="85">
        <f>IF(AE96="x",'3 - Projects'!$M144,0)+IF(AE97="x",'3 - Projects'!$M145)+IF(AE98="x",'3 - Projects'!$M146)+IF(AE99="x",'3 - Projects'!$M147)+IF(AE100="x",'3 - Projects'!$M148)</f>
        <v>0</v>
      </c>
      <c r="AF303" s="85">
        <f>IF(AF96="x",'3 - Projects'!$M144,0)+IF(AF97="x",'3 - Projects'!$M145)+IF(AF98="x",'3 - Projects'!$M146)+IF(AF99="x",'3 - Projects'!$M147)+IF(AF100="x",'3 - Projects'!$M148)</f>
        <v>0</v>
      </c>
      <c r="AG303" s="85">
        <f>IF(AG96="x",'3 - Projects'!$M144,0)+IF(AG97="x",'3 - Projects'!$M145)+IF(AG98="x",'3 - Projects'!$M146)+IF(AG99="x",'3 - Projects'!$M147)+IF(AG100="x",'3 - Projects'!$M148)</f>
        <v>0</v>
      </c>
      <c r="AH303" s="85">
        <f>IF(AH96="x",'3 - Projects'!$M144,0)+IF(AH97="x",'3 - Projects'!$M145)+IF(AH98="x",'3 - Projects'!$M146)+IF(AH99="x",'3 - Projects'!$M147)+IF(AH100="x",'3 - Projects'!$M148)</f>
        <v>0</v>
      </c>
      <c r="AI303" s="85">
        <f>IF(AI96="x",'3 - Projects'!$M144,0)+IF(AI97="x",'3 - Projects'!$M145)+IF(AI98="x",'3 - Projects'!$M146)+IF(AI99="x",'3 - Projects'!$M147)+IF(AI100="x",'3 - Projects'!$M148)</f>
        <v>0</v>
      </c>
      <c r="AJ303" s="85">
        <f>IF(AJ96="x",'3 - Projects'!$M144,0)+IF(AJ97="x",'3 - Projects'!$M145)+IF(AJ98="x",'3 - Projects'!$M146)+IF(AJ99="x",'3 - Projects'!$M147)+IF(AJ100="x",'3 - Projects'!$M148)</f>
        <v>0</v>
      </c>
      <c r="AK303" s="85">
        <f>IF(AK96="x",'3 - Projects'!$M144,0)+IF(AK97="x",'3 - Projects'!$M145)+IF(AK98="x",'3 - Projects'!$M146)+IF(AK99="x",'3 - Projects'!$M147)+IF(AK100="x",'3 - Projects'!$M148)</f>
        <v>0</v>
      </c>
      <c r="AL303" s="85">
        <f>IF(AL96="x",'3 - Projects'!$M144,0)+IF(AL97="x",'3 - Projects'!$M145)+IF(AL98="x",'3 - Projects'!$M146)+IF(AL99="x",'3 - Projects'!$M147)+IF(AL100="x",'3 - Projects'!$M148)</f>
        <v>0</v>
      </c>
      <c r="AM303" s="85">
        <f>IF(AM96="x",'3 - Projects'!$M144,0)+IF(AM97="x",'3 - Projects'!$M145)+IF(AM98="x",'3 - Projects'!$M146)+IF(AM99="x",'3 - Projects'!$M147)+IF(AM100="x",'3 - Projects'!$M148)</f>
        <v>0</v>
      </c>
      <c r="AN303" s="85">
        <f>IF(AN96="x",'3 - Projects'!$M144,0)+IF(AN97="x",'3 - Projects'!$M145)+IF(AN98="x",'3 - Projects'!$M146)+IF(AN99="x",'3 - Projects'!$M147)+IF(AN100="x",'3 - Projects'!$M148)</f>
        <v>0</v>
      </c>
      <c r="AO303" s="85">
        <f>IF(AO96="x",'3 - Projects'!$M144,0)+IF(AO97="x",'3 - Projects'!$M145)+IF(AO98="x",'3 - Projects'!$M146)+IF(AO99="x",'3 - Projects'!$M147)+IF(AO100="x",'3 - Projects'!$M148)</f>
        <v>0</v>
      </c>
      <c r="AP303" s="85">
        <f>IF(AP96="x",'3 - Projects'!$M144,0)+IF(AP97="x",'3 - Projects'!$M145)+IF(AP98="x",'3 - Projects'!$M146)+IF(AP99="x",'3 - Projects'!$M147)+IF(AP100="x",'3 - Projects'!$M148)</f>
        <v>0</v>
      </c>
      <c r="AQ303" s="85">
        <f>IF(AQ96="x",'3 - Projects'!$M144,0)+IF(AQ97="x",'3 - Projects'!$M145)+IF(AQ98="x",'3 - Projects'!$M146)+IF(AQ99="x",'3 - Projects'!$M147)+IF(AQ100="x",'3 - Projects'!$M148)</f>
        <v>0</v>
      </c>
      <c r="AR303" s="85">
        <f>IF(AR96="x",'3 - Projects'!$M144,0)+IF(AR97="x",'3 - Projects'!$M145)+IF(AR98="x",'3 - Projects'!$M146)+IF(AR99="x",'3 - Projects'!$M147)+IF(AR100="x",'3 - Projects'!$M148)</f>
        <v>0</v>
      </c>
      <c r="AS303" s="85">
        <f>IF(AS96="x",'3 - Projects'!$M144,0)+IF(AS97="x",'3 - Projects'!$M145)+IF(AS98="x",'3 - Projects'!$M146)+IF(AS99="x",'3 - Projects'!$M147)+IF(AS100="x",'3 - Projects'!$M148)</f>
        <v>0</v>
      </c>
      <c r="AT303" s="85">
        <f>IF(AT96="x",'3 - Projects'!$M144,0)+IF(AT97="x",'3 - Projects'!$M145)+IF(AT98="x",'3 - Projects'!$M146)+IF(AT99="x",'3 - Projects'!$M147)+IF(AT100="x",'3 - Projects'!$M148)</f>
        <v>0</v>
      </c>
      <c r="AU303" s="85">
        <f>IF(AU96="x",'3 - Projects'!$M144,0)+IF(AU97="x",'3 - Projects'!$M145)+IF(AU98="x",'3 - Projects'!$M146)+IF(AU99="x",'3 - Projects'!$M147)+IF(AU100="x",'3 - Projects'!$M148)</f>
        <v>0</v>
      </c>
      <c r="AV303" s="85">
        <f>IF(AV96="x",'3 - Projects'!$M144,0)+IF(AV97="x",'3 - Projects'!$M145)+IF(AV98="x",'3 - Projects'!$M146)+IF(AV99="x",'3 - Projects'!$M147)+IF(AV100="x",'3 - Projects'!$M148)</f>
        <v>0</v>
      </c>
      <c r="AW303" s="85">
        <f>IF(AW96="x",'3 - Projects'!$M144,0)+IF(AW97="x",'3 - Projects'!$M145)+IF(AW98="x",'3 - Projects'!$M146)+IF(AW99="x",'3 - Projects'!$M147)+IF(AW100="x",'3 - Projects'!$M148)</f>
        <v>0</v>
      </c>
      <c r="AX303" s="85">
        <f>IF(AX96="x",'3 - Projects'!$M144,0)+IF(AX97="x",'3 - Projects'!$M145)+IF(AX98="x",'3 - Projects'!$M146)+IF(AX99="x",'3 - Projects'!$M147)+IF(AX100="x",'3 - Projects'!$M148)</f>
        <v>0</v>
      </c>
      <c r="AY303" s="85">
        <f>IF(AY96="x",'3 - Projects'!$M144,0)+IF(AY97="x",'3 - Projects'!$M145)+IF(AY98="x",'3 - Projects'!$M146)+IF(AY99="x",'3 - Projects'!$M147)+IF(AY100="x",'3 - Projects'!$M148)</f>
        <v>0</v>
      </c>
      <c r="AZ303" s="85">
        <f>IF(AZ96="x",'3 - Projects'!$M144,0)+IF(AZ97="x",'3 - Projects'!$M145)+IF(AZ98="x",'3 - Projects'!$M146)+IF(AZ99="x",'3 - Projects'!$M147)+IF(AZ100="x",'3 - Projects'!$M148)</f>
        <v>0</v>
      </c>
      <c r="BA303" s="85">
        <f>IF(BA96="x",'3 - Projects'!$M144,0)+IF(BA97="x",'3 - Projects'!$M145)+IF(BA98="x",'3 - Projects'!$M146)+IF(BA99="x",'3 - Projects'!$M147)+IF(BA100="x",'3 - Projects'!$M148)</f>
        <v>0</v>
      </c>
      <c r="BB303" s="85">
        <f>IF(BB96="x",'3 - Projects'!$M144,0)+IF(BB97="x",'3 - Projects'!$M145)+IF(BB98="x",'3 - Projects'!$M146)+IF(BB99="x",'3 - Projects'!$M147)+IF(BB100="x",'3 - Projects'!$M148)</f>
        <v>0</v>
      </c>
      <c r="BC303" s="85">
        <f>IF(BC96="x",'3 - Projects'!$M144,0)+IF(BC97="x",'3 - Projects'!$M145)+IF(BC98="x",'3 - Projects'!$M146)+IF(BC99="x",'3 - Projects'!$M147)+IF(BC100="x",'3 - Projects'!$M148)</f>
        <v>0</v>
      </c>
      <c r="BD303" s="85">
        <f>IF(BD96="x",'3 - Projects'!$M144,0)+IF(BD97="x",'3 - Projects'!$M145)+IF(BD98="x",'3 - Projects'!$M146)+IF(BD99="x",'3 - Projects'!$M147)+IF(BD100="x",'3 - Projects'!$M148)</f>
        <v>0</v>
      </c>
      <c r="BE303" s="85">
        <f>IF(BE96="x",'3 - Projects'!$M144,0)+IF(BE97="x",'3 - Projects'!$M145)+IF(BE98="x",'3 - Projects'!$M146)+IF(BE99="x",'3 - Projects'!$M147)+IF(BE100="x",'3 - Projects'!$M148)</f>
        <v>0</v>
      </c>
      <c r="BF303" s="85">
        <f>IF(BF96="x",'3 - Projects'!$M144,0)+IF(BF97="x",'3 - Projects'!$M145)+IF(BF98="x",'3 - Projects'!$M146)+IF(BF99="x",'3 - Projects'!$M147)+IF(BF100="x",'3 - Projects'!$M148)</f>
        <v>0</v>
      </c>
      <c r="BG303" s="85">
        <f>IF(BG96="x",'3 - Projects'!$M144,0)+IF(BG97="x",'3 - Projects'!$M145)+IF(BG98="x",'3 - Projects'!$M146)+IF(BG99="x",'3 - Projects'!$M147)+IF(BG100="x",'3 - Projects'!$M148)</f>
        <v>0</v>
      </c>
      <c r="BH303" s="86">
        <f>IF(BH96="x",'3 - Projects'!$M144,0)+IF(BH97="x",'3 - Projects'!$M145)+IF(BH98="x",'3 - Projects'!$M146)+IF(BH99="x",'3 - Projects'!$M147)+IF(BH100="x",'3 - Projects'!$M148)</f>
        <v>0</v>
      </c>
    </row>
    <row r="304" spans="1:60">
      <c r="A304" s="84"/>
      <c r="B304" s="85" t="str">
        <f>IF(Resource8_Name&lt;&gt;"",Resource8_Name&amp;"(s)","")</f>
        <v/>
      </c>
      <c r="C304" s="85"/>
      <c r="D304" s="85"/>
      <c r="E304" s="85"/>
      <c r="F304" s="85"/>
      <c r="G304" s="85"/>
      <c r="H304" s="85"/>
      <c r="I304" s="84">
        <f>IF(I96="x",'3 - Projects'!$N144,0)+IF(I97="x",'3 - Projects'!$N145)+IF(I98="x",'3 - Projects'!$N146)+IF(I99="x",'3 - Projects'!$N147)+IF(I100="x",'3 - Projects'!$N148)</f>
        <v>0</v>
      </c>
      <c r="J304" s="85">
        <f>IF(J96="x",'3 - Projects'!$N144,0)+IF(J97="x",'3 - Projects'!$N145)+IF(J98="x",'3 - Projects'!$N146)+IF(J99="x",'3 - Projects'!$N147)+IF(J100="x",'3 - Projects'!$N148)</f>
        <v>0</v>
      </c>
      <c r="K304" s="85">
        <f>IF(K96="x",'3 - Projects'!$N144,0)+IF(K97="x",'3 - Projects'!$N145)+IF(K98="x",'3 - Projects'!$N146)+IF(K99="x",'3 - Projects'!$N147)+IF(K100="x",'3 - Projects'!$N148)</f>
        <v>0</v>
      </c>
      <c r="L304" s="85">
        <f>IF(L96="x",'3 - Projects'!$N144,0)+IF(L97="x",'3 - Projects'!$N145)+IF(L98="x",'3 - Projects'!$N146)+IF(L99="x",'3 - Projects'!$N147)+IF(L100="x",'3 - Projects'!$N148)</f>
        <v>0</v>
      </c>
      <c r="M304" s="85">
        <f>IF(M96="x",'3 - Projects'!$N144,0)+IF(M97="x",'3 - Projects'!$N145)+IF(M98="x",'3 - Projects'!$N146)+IF(M99="x",'3 - Projects'!$N147)+IF(M100="x",'3 - Projects'!$N148)</f>
        <v>0</v>
      </c>
      <c r="N304" s="85">
        <f>IF(N96="x",'3 - Projects'!$N144,0)+IF(N97="x",'3 - Projects'!$N145)+IF(N98="x",'3 - Projects'!$N146)+IF(N99="x",'3 - Projects'!$N147)+IF(N100="x",'3 - Projects'!$N148)</f>
        <v>0</v>
      </c>
      <c r="O304" s="85">
        <f>IF(O96="x",'3 - Projects'!$N144,0)+IF(O97="x",'3 - Projects'!$N145)+IF(O98="x",'3 - Projects'!$N146)+IF(O99="x",'3 - Projects'!$N147)+IF(O100="x",'3 - Projects'!$N148)</f>
        <v>0</v>
      </c>
      <c r="P304" s="85">
        <f>IF(P96="x",'3 - Projects'!$N144,0)+IF(P97="x",'3 - Projects'!$N145)+IF(P98="x",'3 - Projects'!$N146)+IF(P99="x",'3 - Projects'!$N147)+IF(P100="x",'3 - Projects'!$N148)</f>
        <v>0</v>
      </c>
      <c r="Q304" s="85">
        <f>IF(Q96="x",'3 - Projects'!$N144,0)+IF(Q97="x",'3 - Projects'!$N145)+IF(Q98="x",'3 - Projects'!$N146)+IF(Q99="x",'3 - Projects'!$N147)+IF(Q100="x",'3 - Projects'!$N148)</f>
        <v>0</v>
      </c>
      <c r="R304" s="85">
        <f>IF(R96="x",'3 - Projects'!$N144,0)+IF(R97="x",'3 - Projects'!$N145)+IF(R98="x",'3 - Projects'!$N146)+IF(R99="x",'3 - Projects'!$N147)+IF(R100="x",'3 - Projects'!$N148)</f>
        <v>0</v>
      </c>
      <c r="S304" s="85">
        <f>IF(S96="x",'3 - Projects'!$N144,0)+IF(S97="x",'3 - Projects'!$N145)+IF(S98="x",'3 - Projects'!$N146)+IF(S99="x",'3 - Projects'!$N147)+IF(S100="x",'3 - Projects'!$N148)</f>
        <v>0</v>
      </c>
      <c r="T304" s="85">
        <f>IF(T96="x",'3 - Projects'!$N144,0)+IF(T97="x",'3 - Projects'!$N145)+IF(T98="x",'3 - Projects'!$N146)+IF(T99="x",'3 - Projects'!$N147)+IF(T100="x",'3 - Projects'!$N148)</f>
        <v>0</v>
      </c>
      <c r="U304" s="85">
        <f>IF(U96="x",'3 - Projects'!$N144,0)+IF(U97="x",'3 - Projects'!$N145)+IF(U98="x",'3 - Projects'!$N146)+IF(U99="x",'3 - Projects'!$N147)+IF(U100="x",'3 - Projects'!$N148)</f>
        <v>0</v>
      </c>
      <c r="V304" s="85">
        <f>IF(V96="x",'3 - Projects'!$N144,0)+IF(V97="x",'3 - Projects'!$N145)+IF(V98="x",'3 - Projects'!$N146)+IF(V99="x",'3 - Projects'!$N147)+IF(V100="x",'3 - Projects'!$N148)</f>
        <v>0</v>
      </c>
      <c r="W304" s="85">
        <f>IF(W96="x",'3 - Projects'!$N144,0)+IF(W97="x",'3 - Projects'!$N145)+IF(W98="x",'3 - Projects'!$N146)+IF(W99="x",'3 - Projects'!$N147)+IF(W100="x",'3 - Projects'!$N148)</f>
        <v>0</v>
      </c>
      <c r="X304" s="85">
        <f>IF(X96="x",'3 - Projects'!$N144,0)+IF(X97="x",'3 - Projects'!$N145)+IF(X98="x",'3 - Projects'!$N146)+IF(X99="x",'3 - Projects'!$N147)+IF(X100="x",'3 - Projects'!$N148)</f>
        <v>0</v>
      </c>
      <c r="Y304" s="85">
        <f>IF(Y96="x",'3 - Projects'!$N144,0)+IF(Y97="x",'3 - Projects'!$N145)+IF(Y98="x",'3 - Projects'!$N146)+IF(Y99="x",'3 - Projects'!$N147)+IF(Y100="x",'3 - Projects'!$N148)</f>
        <v>0</v>
      </c>
      <c r="Z304" s="85">
        <f>IF(Z96="x",'3 - Projects'!$N144,0)+IF(Z97="x",'3 - Projects'!$N145)+IF(Z98="x",'3 - Projects'!$N146)+IF(Z99="x",'3 - Projects'!$N147)+IF(Z100="x",'3 - Projects'!$N148)</f>
        <v>0</v>
      </c>
      <c r="AA304" s="85">
        <f>IF(AA96="x",'3 - Projects'!$N144,0)+IF(AA97="x",'3 - Projects'!$N145)+IF(AA98="x",'3 - Projects'!$N146)+IF(AA99="x",'3 - Projects'!$N147)+IF(AA100="x",'3 - Projects'!$N148)</f>
        <v>0</v>
      </c>
      <c r="AB304" s="85">
        <f>IF(AB96="x",'3 - Projects'!$N144,0)+IF(AB97="x",'3 - Projects'!$N145)+IF(AB98="x",'3 - Projects'!$N146)+IF(AB99="x",'3 - Projects'!$N147)+IF(AB100="x",'3 - Projects'!$N148)</f>
        <v>0</v>
      </c>
      <c r="AC304" s="85">
        <f>IF(AC96="x",'3 - Projects'!$N144,0)+IF(AC97="x",'3 - Projects'!$N145)+IF(AC98="x",'3 - Projects'!$N146)+IF(AC99="x",'3 - Projects'!$N147)+IF(AC100="x",'3 - Projects'!$N148)</f>
        <v>0</v>
      </c>
      <c r="AD304" s="85">
        <f>IF(AD96="x",'3 - Projects'!$N144,0)+IF(AD97="x",'3 - Projects'!$N145)+IF(AD98="x",'3 - Projects'!$N146)+IF(AD99="x",'3 - Projects'!$N147)+IF(AD100="x",'3 - Projects'!$N148)</f>
        <v>0</v>
      </c>
      <c r="AE304" s="85">
        <f>IF(AE96="x",'3 - Projects'!$N144,0)+IF(AE97="x",'3 - Projects'!$N145)+IF(AE98="x",'3 - Projects'!$N146)+IF(AE99="x",'3 - Projects'!$N147)+IF(AE100="x",'3 - Projects'!$N148)</f>
        <v>0</v>
      </c>
      <c r="AF304" s="85">
        <f>IF(AF96="x",'3 - Projects'!$N144,0)+IF(AF97="x",'3 - Projects'!$N145)+IF(AF98="x",'3 - Projects'!$N146)+IF(AF99="x",'3 - Projects'!$N147)+IF(AF100="x",'3 - Projects'!$N148)</f>
        <v>0</v>
      </c>
      <c r="AG304" s="85">
        <f>IF(AG96="x",'3 - Projects'!$N144,0)+IF(AG97="x",'3 - Projects'!$N145)+IF(AG98="x",'3 - Projects'!$N146)+IF(AG99="x",'3 - Projects'!$N147)+IF(AG100="x",'3 - Projects'!$N148)</f>
        <v>0</v>
      </c>
      <c r="AH304" s="85">
        <f>IF(AH96="x",'3 - Projects'!$N144,0)+IF(AH97="x",'3 - Projects'!$N145)+IF(AH98="x",'3 - Projects'!$N146)+IF(AH99="x",'3 - Projects'!$N147)+IF(AH100="x",'3 - Projects'!$N148)</f>
        <v>0</v>
      </c>
      <c r="AI304" s="85">
        <f>IF(AI96="x",'3 - Projects'!$N144,0)+IF(AI97="x",'3 - Projects'!$N145)+IF(AI98="x",'3 - Projects'!$N146)+IF(AI99="x",'3 - Projects'!$N147)+IF(AI100="x",'3 - Projects'!$N148)</f>
        <v>0</v>
      </c>
      <c r="AJ304" s="85">
        <f>IF(AJ96="x",'3 - Projects'!$N144,0)+IF(AJ97="x",'3 - Projects'!$N145)+IF(AJ98="x",'3 - Projects'!$N146)+IF(AJ99="x",'3 - Projects'!$N147)+IF(AJ100="x",'3 - Projects'!$N148)</f>
        <v>0</v>
      </c>
      <c r="AK304" s="85">
        <f>IF(AK96="x",'3 - Projects'!$N144,0)+IF(AK97="x",'3 - Projects'!$N145)+IF(AK98="x",'3 - Projects'!$N146)+IF(AK99="x",'3 - Projects'!$N147)+IF(AK100="x",'3 - Projects'!$N148)</f>
        <v>0</v>
      </c>
      <c r="AL304" s="85">
        <f>IF(AL96="x",'3 - Projects'!$N144,0)+IF(AL97="x",'3 - Projects'!$N145)+IF(AL98="x",'3 - Projects'!$N146)+IF(AL99="x",'3 - Projects'!$N147)+IF(AL100="x",'3 - Projects'!$N148)</f>
        <v>0</v>
      </c>
      <c r="AM304" s="85">
        <f>IF(AM96="x",'3 - Projects'!$N144,0)+IF(AM97="x",'3 - Projects'!$N145)+IF(AM98="x",'3 - Projects'!$N146)+IF(AM99="x",'3 - Projects'!$N147)+IF(AM100="x",'3 - Projects'!$N148)</f>
        <v>0</v>
      </c>
      <c r="AN304" s="85">
        <f>IF(AN96="x",'3 - Projects'!$N144,0)+IF(AN97="x",'3 - Projects'!$N145)+IF(AN98="x",'3 - Projects'!$N146)+IF(AN99="x",'3 - Projects'!$N147)+IF(AN100="x",'3 - Projects'!$N148)</f>
        <v>0</v>
      </c>
      <c r="AO304" s="85">
        <f>IF(AO96="x",'3 - Projects'!$N144,0)+IF(AO97="x",'3 - Projects'!$N145)+IF(AO98="x",'3 - Projects'!$N146)+IF(AO99="x",'3 - Projects'!$N147)+IF(AO100="x",'3 - Projects'!$N148)</f>
        <v>0</v>
      </c>
      <c r="AP304" s="85">
        <f>IF(AP96="x",'3 - Projects'!$N144,0)+IF(AP97="x",'3 - Projects'!$N145)+IF(AP98="x",'3 - Projects'!$N146)+IF(AP99="x",'3 - Projects'!$N147)+IF(AP100="x",'3 - Projects'!$N148)</f>
        <v>0</v>
      </c>
      <c r="AQ304" s="85">
        <f>IF(AQ96="x",'3 - Projects'!$N144,0)+IF(AQ97="x",'3 - Projects'!$N145)+IF(AQ98="x",'3 - Projects'!$N146)+IF(AQ99="x",'3 - Projects'!$N147)+IF(AQ100="x",'3 - Projects'!$N148)</f>
        <v>0</v>
      </c>
      <c r="AR304" s="85">
        <f>IF(AR96="x",'3 - Projects'!$N144,0)+IF(AR97="x",'3 - Projects'!$N145)+IF(AR98="x",'3 - Projects'!$N146)+IF(AR99="x",'3 - Projects'!$N147)+IF(AR100="x",'3 - Projects'!$N148)</f>
        <v>0</v>
      </c>
      <c r="AS304" s="85">
        <f>IF(AS96="x",'3 - Projects'!$N144,0)+IF(AS97="x",'3 - Projects'!$N145)+IF(AS98="x",'3 - Projects'!$N146)+IF(AS99="x",'3 - Projects'!$N147)+IF(AS100="x",'3 - Projects'!$N148)</f>
        <v>0</v>
      </c>
      <c r="AT304" s="85">
        <f>IF(AT96="x",'3 - Projects'!$N144,0)+IF(AT97="x",'3 - Projects'!$N145)+IF(AT98="x",'3 - Projects'!$N146)+IF(AT99="x",'3 - Projects'!$N147)+IF(AT100="x",'3 - Projects'!$N148)</f>
        <v>0</v>
      </c>
      <c r="AU304" s="85">
        <f>IF(AU96="x",'3 - Projects'!$N144,0)+IF(AU97="x",'3 - Projects'!$N145)+IF(AU98="x",'3 - Projects'!$N146)+IF(AU99="x",'3 - Projects'!$N147)+IF(AU100="x",'3 - Projects'!$N148)</f>
        <v>0</v>
      </c>
      <c r="AV304" s="85">
        <f>IF(AV96="x",'3 - Projects'!$N144,0)+IF(AV97="x",'3 - Projects'!$N145)+IF(AV98="x",'3 - Projects'!$N146)+IF(AV99="x",'3 - Projects'!$N147)+IF(AV100="x",'3 - Projects'!$N148)</f>
        <v>0</v>
      </c>
      <c r="AW304" s="85">
        <f>IF(AW96="x",'3 - Projects'!$N144,0)+IF(AW97="x",'3 - Projects'!$N145)+IF(AW98="x",'3 - Projects'!$N146)+IF(AW99="x",'3 - Projects'!$N147)+IF(AW100="x",'3 - Projects'!$N148)</f>
        <v>0</v>
      </c>
      <c r="AX304" s="85">
        <f>IF(AX96="x",'3 - Projects'!$N144,0)+IF(AX97="x",'3 - Projects'!$N145)+IF(AX98="x",'3 - Projects'!$N146)+IF(AX99="x",'3 - Projects'!$N147)+IF(AX100="x",'3 - Projects'!$N148)</f>
        <v>0</v>
      </c>
      <c r="AY304" s="85">
        <f>IF(AY96="x",'3 - Projects'!$N144,0)+IF(AY97="x",'3 - Projects'!$N145)+IF(AY98="x",'3 - Projects'!$N146)+IF(AY99="x",'3 - Projects'!$N147)+IF(AY100="x",'3 - Projects'!$N148)</f>
        <v>0</v>
      </c>
      <c r="AZ304" s="85">
        <f>IF(AZ96="x",'3 - Projects'!$N144,0)+IF(AZ97="x",'3 - Projects'!$N145)+IF(AZ98="x",'3 - Projects'!$N146)+IF(AZ99="x",'3 - Projects'!$N147)+IF(AZ100="x",'3 - Projects'!$N148)</f>
        <v>0</v>
      </c>
      <c r="BA304" s="85">
        <f>IF(BA96="x",'3 - Projects'!$N144,0)+IF(BA97="x",'3 - Projects'!$N145)+IF(BA98="x",'3 - Projects'!$N146)+IF(BA99="x",'3 - Projects'!$N147)+IF(BA100="x",'3 - Projects'!$N148)</f>
        <v>0</v>
      </c>
      <c r="BB304" s="85">
        <f>IF(BB96="x",'3 - Projects'!$N144,0)+IF(BB97="x",'3 - Projects'!$N145)+IF(BB98="x",'3 - Projects'!$N146)+IF(BB99="x",'3 - Projects'!$N147)+IF(BB100="x",'3 - Projects'!$N148)</f>
        <v>0</v>
      </c>
      <c r="BC304" s="85">
        <f>IF(BC96="x",'3 - Projects'!$N144,0)+IF(BC97="x",'3 - Projects'!$N145)+IF(BC98="x",'3 - Projects'!$N146)+IF(BC99="x",'3 - Projects'!$N147)+IF(BC100="x",'3 - Projects'!$N148)</f>
        <v>0</v>
      </c>
      <c r="BD304" s="85">
        <f>IF(BD96="x",'3 - Projects'!$N144,0)+IF(BD97="x",'3 - Projects'!$N145)+IF(BD98="x",'3 - Projects'!$N146)+IF(BD99="x",'3 - Projects'!$N147)+IF(BD100="x",'3 - Projects'!$N148)</f>
        <v>0</v>
      </c>
      <c r="BE304" s="85">
        <f>IF(BE96="x",'3 - Projects'!$N144,0)+IF(BE97="x",'3 - Projects'!$N145)+IF(BE98="x",'3 - Projects'!$N146)+IF(BE99="x",'3 - Projects'!$N147)+IF(BE100="x",'3 - Projects'!$N148)</f>
        <v>0</v>
      </c>
      <c r="BF304" s="85">
        <f>IF(BF96="x",'3 - Projects'!$N144,0)+IF(BF97="x",'3 - Projects'!$N145)+IF(BF98="x",'3 - Projects'!$N146)+IF(BF99="x",'3 - Projects'!$N147)+IF(BF100="x",'3 - Projects'!$N148)</f>
        <v>0</v>
      </c>
      <c r="BG304" s="85">
        <f>IF(BG96="x",'3 - Projects'!$N144,0)+IF(BG97="x",'3 - Projects'!$N145)+IF(BG98="x",'3 - Projects'!$N146)+IF(BG99="x",'3 - Projects'!$N147)+IF(BG100="x",'3 - Projects'!$N148)</f>
        <v>0</v>
      </c>
      <c r="BH304" s="86">
        <f>IF(BH96="x",'3 - Projects'!$N144,0)+IF(BH97="x",'3 - Projects'!$N145)+IF(BH98="x",'3 - Projects'!$N146)+IF(BH99="x",'3 - Projects'!$N147)+IF(BH100="x",'3 - Projects'!$N148)</f>
        <v>0</v>
      </c>
    </row>
    <row r="305" spans="1:60">
      <c r="A305" s="84"/>
      <c r="B305" s="85" t="str">
        <f>IF(Resource9_Name&lt;&gt;"",Resource9_Name&amp;"(s)","")</f>
        <v/>
      </c>
      <c r="C305" s="85"/>
      <c r="D305" s="85"/>
      <c r="E305" s="85"/>
      <c r="F305" s="85"/>
      <c r="G305" s="85"/>
      <c r="H305" s="85"/>
      <c r="I305" s="84">
        <f>IF(I96="x",'3 - Projects'!$O144,0)+IF(I97="x",'3 - Projects'!$O145)+IF(I98="x",'3 - Projects'!$O146)+IF(I99="x",'3 - Projects'!$O147)+IF(I100="x",'3 - Projects'!$O148)</f>
        <v>0</v>
      </c>
      <c r="J305" s="85">
        <f>IF(J96="x",'3 - Projects'!$O144,0)+IF(J97="x",'3 - Projects'!$O145)+IF(J98="x",'3 - Projects'!$O146)+IF(J99="x",'3 - Projects'!$O147)+IF(J100="x",'3 - Projects'!$O148)</f>
        <v>0</v>
      </c>
      <c r="K305" s="85">
        <f>IF(K96="x",'3 - Projects'!$O144,0)+IF(K97="x",'3 - Projects'!$O145)+IF(K98="x",'3 - Projects'!$O146)+IF(K99="x",'3 - Projects'!$O147)+IF(K100="x",'3 - Projects'!$O148)</f>
        <v>0</v>
      </c>
      <c r="L305" s="85">
        <f>IF(L96="x",'3 - Projects'!$O144,0)+IF(L97="x",'3 - Projects'!$O145)+IF(L98="x",'3 - Projects'!$O146)+IF(L99="x",'3 - Projects'!$O147)+IF(L100="x",'3 - Projects'!$O148)</f>
        <v>0</v>
      </c>
      <c r="M305" s="85">
        <f>IF(M96="x",'3 - Projects'!$O144,0)+IF(M97="x",'3 - Projects'!$O145)+IF(M98="x",'3 - Projects'!$O146)+IF(M99="x",'3 - Projects'!$O147)+IF(M100="x",'3 - Projects'!$O148)</f>
        <v>0</v>
      </c>
      <c r="N305" s="85">
        <f>IF(N96="x",'3 - Projects'!$O144,0)+IF(N97="x",'3 - Projects'!$O145)+IF(N98="x",'3 - Projects'!$O146)+IF(N99="x",'3 - Projects'!$O147)+IF(N100="x",'3 - Projects'!$O148)</f>
        <v>0</v>
      </c>
      <c r="O305" s="85">
        <f>IF(O96="x",'3 - Projects'!$O144,0)+IF(O97="x",'3 - Projects'!$O145)+IF(O98="x",'3 - Projects'!$O146)+IF(O99="x",'3 - Projects'!$O147)+IF(O100="x",'3 - Projects'!$O148)</f>
        <v>0</v>
      </c>
      <c r="P305" s="85">
        <f>IF(P96="x",'3 - Projects'!$O144,0)+IF(P97="x",'3 - Projects'!$O145)+IF(P98="x",'3 - Projects'!$O146)+IF(P99="x",'3 - Projects'!$O147)+IF(P100="x",'3 - Projects'!$O148)</f>
        <v>0</v>
      </c>
      <c r="Q305" s="85">
        <f>IF(Q96="x",'3 - Projects'!$O144,0)+IF(Q97="x",'3 - Projects'!$O145)+IF(Q98="x",'3 - Projects'!$O146)+IF(Q99="x",'3 - Projects'!$O147)+IF(Q100="x",'3 - Projects'!$O148)</f>
        <v>0</v>
      </c>
      <c r="R305" s="85">
        <f>IF(R96="x",'3 - Projects'!$O144,0)+IF(R97="x",'3 - Projects'!$O145)+IF(R98="x",'3 - Projects'!$O146)+IF(R99="x",'3 - Projects'!$O147)+IF(R100="x",'3 - Projects'!$O148)</f>
        <v>0</v>
      </c>
      <c r="S305" s="85">
        <f>IF(S96="x",'3 - Projects'!$O144,0)+IF(S97="x",'3 - Projects'!$O145)+IF(S98="x",'3 - Projects'!$O146)+IF(S99="x",'3 - Projects'!$O147)+IF(S100="x",'3 - Projects'!$O148)</f>
        <v>0</v>
      </c>
      <c r="T305" s="85">
        <f>IF(T96="x",'3 - Projects'!$O144,0)+IF(T97="x",'3 - Projects'!$O145)+IF(T98="x",'3 - Projects'!$O146)+IF(T99="x",'3 - Projects'!$O147)+IF(T100="x",'3 - Projects'!$O148)</f>
        <v>0</v>
      </c>
      <c r="U305" s="85">
        <f>IF(U96="x",'3 - Projects'!$O144,0)+IF(U97="x",'3 - Projects'!$O145)+IF(U98="x",'3 - Projects'!$O146)+IF(U99="x",'3 - Projects'!$O147)+IF(U100="x",'3 - Projects'!$O148)</f>
        <v>0</v>
      </c>
      <c r="V305" s="85">
        <f>IF(V96="x",'3 - Projects'!$O144,0)+IF(V97="x",'3 - Projects'!$O145)+IF(V98="x",'3 - Projects'!$O146)+IF(V99="x",'3 - Projects'!$O147)+IF(V100="x",'3 - Projects'!$O148)</f>
        <v>0</v>
      </c>
      <c r="W305" s="85">
        <f>IF(W96="x",'3 - Projects'!$O144,0)+IF(W97="x",'3 - Projects'!$O145)+IF(W98="x",'3 - Projects'!$O146)+IF(W99="x",'3 - Projects'!$O147)+IF(W100="x",'3 - Projects'!$O148)</f>
        <v>0</v>
      </c>
      <c r="X305" s="85">
        <f>IF(X96="x",'3 - Projects'!$O144,0)+IF(X97="x",'3 - Projects'!$O145)+IF(X98="x",'3 - Projects'!$O146)+IF(X99="x",'3 - Projects'!$O147)+IF(X100="x",'3 - Projects'!$O148)</f>
        <v>0</v>
      </c>
      <c r="Y305" s="85">
        <f>IF(Y96="x",'3 - Projects'!$O144,0)+IF(Y97="x",'3 - Projects'!$O145)+IF(Y98="x",'3 - Projects'!$O146)+IF(Y99="x",'3 - Projects'!$O147)+IF(Y100="x",'3 - Projects'!$O148)</f>
        <v>0</v>
      </c>
      <c r="Z305" s="85">
        <f>IF(Z96="x",'3 - Projects'!$O144,0)+IF(Z97="x",'3 - Projects'!$O145)+IF(Z98="x",'3 - Projects'!$O146)+IF(Z99="x",'3 - Projects'!$O147)+IF(Z100="x",'3 - Projects'!$O148)</f>
        <v>0</v>
      </c>
      <c r="AA305" s="85">
        <f>IF(AA96="x",'3 - Projects'!$O144,0)+IF(AA97="x",'3 - Projects'!$O145)+IF(AA98="x",'3 - Projects'!$O146)+IF(AA99="x",'3 - Projects'!$O147)+IF(AA100="x",'3 - Projects'!$O148)</f>
        <v>0</v>
      </c>
      <c r="AB305" s="85">
        <f>IF(AB96="x",'3 - Projects'!$O144,0)+IF(AB97="x",'3 - Projects'!$O145)+IF(AB98="x",'3 - Projects'!$O146)+IF(AB99="x",'3 - Projects'!$O147)+IF(AB100="x",'3 - Projects'!$O148)</f>
        <v>0</v>
      </c>
      <c r="AC305" s="85">
        <f>IF(AC96="x",'3 - Projects'!$O144,0)+IF(AC97="x",'3 - Projects'!$O145)+IF(AC98="x",'3 - Projects'!$O146)+IF(AC99="x",'3 - Projects'!$O147)+IF(AC100="x",'3 - Projects'!$O148)</f>
        <v>0</v>
      </c>
      <c r="AD305" s="85">
        <f>IF(AD96="x",'3 - Projects'!$O144,0)+IF(AD97="x",'3 - Projects'!$O145)+IF(AD98="x",'3 - Projects'!$O146)+IF(AD99="x",'3 - Projects'!$O147)+IF(AD100="x",'3 - Projects'!$O148)</f>
        <v>0</v>
      </c>
      <c r="AE305" s="85">
        <f>IF(AE96="x",'3 - Projects'!$O144,0)+IF(AE97="x",'3 - Projects'!$O145)+IF(AE98="x",'3 - Projects'!$O146)+IF(AE99="x",'3 - Projects'!$O147)+IF(AE100="x",'3 - Projects'!$O148)</f>
        <v>0</v>
      </c>
      <c r="AF305" s="85">
        <f>IF(AF96="x",'3 - Projects'!$O144,0)+IF(AF97="x",'3 - Projects'!$O145)+IF(AF98="x",'3 - Projects'!$O146)+IF(AF99="x",'3 - Projects'!$O147)+IF(AF100="x",'3 - Projects'!$O148)</f>
        <v>0</v>
      </c>
      <c r="AG305" s="85">
        <f>IF(AG96="x",'3 - Projects'!$O144,0)+IF(AG97="x",'3 - Projects'!$O145)+IF(AG98="x",'3 - Projects'!$O146)+IF(AG99="x",'3 - Projects'!$O147)+IF(AG100="x",'3 - Projects'!$O148)</f>
        <v>0</v>
      </c>
      <c r="AH305" s="85">
        <f>IF(AH96="x",'3 - Projects'!$O144,0)+IF(AH97="x",'3 - Projects'!$O145)+IF(AH98="x",'3 - Projects'!$O146)+IF(AH99="x",'3 - Projects'!$O147)+IF(AH100="x",'3 - Projects'!$O148)</f>
        <v>0</v>
      </c>
      <c r="AI305" s="85">
        <f>IF(AI96="x",'3 - Projects'!$O144,0)+IF(AI97="x",'3 - Projects'!$O145)+IF(AI98="x",'3 - Projects'!$O146)+IF(AI99="x",'3 - Projects'!$O147)+IF(AI100="x",'3 - Projects'!$O148)</f>
        <v>0</v>
      </c>
      <c r="AJ305" s="85">
        <f>IF(AJ96="x",'3 - Projects'!$O144,0)+IF(AJ97="x",'3 - Projects'!$O145)+IF(AJ98="x",'3 - Projects'!$O146)+IF(AJ99="x",'3 - Projects'!$O147)+IF(AJ100="x",'3 - Projects'!$O148)</f>
        <v>0</v>
      </c>
      <c r="AK305" s="85">
        <f>IF(AK96="x",'3 - Projects'!$O144,0)+IF(AK97="x",'3 - Projects'!$O145)+IF(AK98="x",'3 - Projects'!$O146)+IF(AK99="x",'3 - Projects'!$O147)+IF(AK100="x",'3 - Projects'!$O148)</f>
        <v>0</v>
      </c>
      <c r="AL305" s="85">
        <f>IF(AL96="x",'3 - Projects'!$O144,0)+IF(AL97="x",'3 - Projects'!$O145)+IF(AL98="x",'3 - Projects'!$O146)+IF(AL99="x",'3 - Projects'!$O147)+IF(AL100="x",'3 - Projects'!$O148)</f>
        <v>0</v>
      </c>
      <c r="AM305" s="85">
        <f>IF(AM96="x",'3 - Projects'!$O144,0)+IF(AM97="x",'3 - Projects'!$O145)+IF(AM98="x",'3 - Projects'!$O146)+IF(AM99="x",'3 - Projects'!$O147)+IF(AM100="x",'3 - Projects'!$O148)</f>
        <v>0</v>
      </c>
      <c r="AN305" s="85">
        <f>IF(AN96="x",'3 - Projects'!$O144,0)+IF(AN97="x",'3 - Projects'!$O145)+IF(AN98="x",'3 - Projects'!$O146)+IF(AN99="x",'3 - Projects'!$O147)+IF(AN100="x",'3 - Projects'!$O148)</f>
        <v>0</v>
      </c>
      <c r="AO305" s="85">
        <f>IF(AO96="x",'3 - Projects'!$O144,0)+IF(AO97="x",'3 - Projects'!$O145)+IF(AO98="x",'3 - Projects'!$O146)+IF(AO99="x",'3 - Projects'!$O147)+IF(AO100="x",'3 - Projects'!$O148)</f>
        <v>0</v>
      </c>
      <c r="AP305" s="85">
        <f>IF(AP96="x",'3 - Projects'!$O144,0)+IF(AP97="x",'3 - Projects'!$O145)+IF(AP98="x",'3 - Projects'!$O146)+IF(AP99="x",'3 - Projects'!$O147)+IF(AP100="x",'3 - Projects'!$O148)</f>
        <v>0</v>
      </c>
      <c r="AQ305" s="85">
        <f>IF(AQ96="x",'3 - Projects'!$O144,0)+IF(AQ97="x",'3 - Projects'!$O145)+IF(AQ98="x",'3 - Projects'!$O146)+IF(AQ99="x",'3 - Projects'!$O147)+IF(AQ100="x",'3 - Projects'!$O148)</f>
        <v>0</v>
      </c>
      <c r="AR305" s="85">
        <f>IF(AR96="x",'3 - Projects'!$O144,0)+IF(AR97="x",'3 - Projects'!$O145)+IF(AR98="x",'3 - Projects'!$O146)+IF(AR99="x",'3 - Projects'!$O147)+IF(AR100="x",'3 - Projects'!$O148)</f>
        <v>0</v>
      </c>
      <c r="AS305" s="85">
        <f>IF(AS96="x",'3 - Projects'!$O144,0)+IF(AS97="x",'3 - Projects'!$O145)+IF(AS98="x",'3 - Projects'!$O146)+IF(AS99="x",'3 - Projects'!$O147)+IF(AS100="x",'3 - Projects'!$O148)</f>
        <v>0</v>
      </c>
      <c r="AT305" s="85">
        <f>IF(AT96="x",'3 - Projects'!$O144,0)+IF(AT97="x",'3 - Projects'!$O145)+IF(AT98="x",'3 - Projects'!$O146)+IF(AT99="x",'3 - Projects'!$O147)+IF(AT100="x",'3 - Projects'!$O148)</f>
        <v>0</v>
      </c>
      <c r="AU305" s="85">
        <f>IF(AU96="x",'3 - Projects'!$O144,0)+IF(AU97="x",'3 - Projects'!$O145)+IF(AU98="x",'3 - Projects'!$O146)+IF(AU99="x",'3 - Projects'!$O147)+IF(AU100="x",'3 - Projects'!$O148)</f>
        <v>0</v>
      </c>
      <c r="AV305" s="85">
        <f>IF(AV96="x",'3 - Projects'!$O144,0)+IF(AV97="x",'3 - Projects'!$O145)+IF(AV98="x",'3 - Projects'!$O146)+IF(AV99="x",'3 - Projects'!$O147)+IF(AV100="x",'3 - Projects'!$O148)</f>
        <v>0</v>
      </c>
      <c r="AW305" s="85">
        <f>IF(AW96="x",'3 - Projects'!$O144,0)+IF(AW97="x",'3 - Projects'!$O145)+IF(AW98="x",'3 - Projects'!$O146)+IF(AW99="x",'3 - Projects'!$O147)+IF(AW100="x",'3 - Projects'!$O148)</f>
        <v>0</v>
      </c>
      <c r="AX305" s="85">
        <f>IF(AX96="x",'3 - Projects'!$O144,0)+IF(AX97="x",'3 - Projects'!$O145)+IF(AX98="x",'3 - Projects'!$O146)+IF(AX99="x",'3 - Projects'!$O147)+IF(AX100="x",'3 - Projects'!$O148)</f>
        <v>0</v>
      </c>
      <c r="AY305" s="85">
        <f>IF(AY96="x",'3 - Projects'!$O144,0)+IF(AY97="x",'3 - Projects'!$O145)+IF(AY98="x",'3 - Projects'!$O146)+IF(AY99="x",'3 - Projects'!$O147)+IF(AY100="x",'3 - Projects'!$O148)</f>
        <v>0</v>
      </c>
      <c r="AZ305" s="85">
        <f>IF(AZ96="x",'3 - Projects'!$O144,0)+IF(AZ97="x",'3 - Projects'!$O145)+IF(AZ98="x",'3 - Projects'!$O146)+IF(AZ99="x",'3 - Projects'!$O147)+IF(AZ100="x",'3 - Projects'!$O148)</f>
        <v>0</v>
      </c>
      <c r="BA305" s="85">
        <f>IF(BA96="x",'3 - Projects'!$O144,0)+IF(BA97="x",'3 - Projects'!$O145)+IF(BA98="x",'3 - Projects'!$O146)+IF(BA99="x",'3 - Projects'!$O147)+IF(BA100="x",'3 - Projects'!$O148)</f>
        <v>0</v>
      </c>
      <c r="BB305" s="85">
        <f>IF(BB96="x",'3 - Projects'!$O144,0)+IF(BB97="x",'3 - Projects'!$O145)+IF(BB98="x",'3 - Projects'!$O146)+IF(BB99="x",'3 - Projects'!$O147)+IF(BB100="x",'3 - Projects'!$O148)</f>
        <v>0</v>
      </c>
      <c r="BC305" s="85">
        <f>IF(BC96="x",'3 - Projects'!$O144,0)+IF(BC97="x",'3 - Projects'!$O145)+IF(BC98="x",'3 - Projects'!$O146)+IF(BC99="x",'3 - Projects'!$O147)+IF(BC100="x",'3 - Projects'!$O148)</f>
        <v>0</v>
      </c>
      <c r="BD305" s="85">
        <f>IF(BD96="x",'3 - Projects'!$O144,0)+IF(BD97="x",'3 - Projects'!$O145)+IF(BD98="x",'3 - Projects'!$O146)+IF(BD99="x",'3 - Projects'!$O147)+IF(BD100="x",'3 - Projects'!$O148)</f>
        <v>0</v>
      </c>
      <c r="BE305" s="85">
        <f>IF(BE96="x",'3 - Projects'!$O144,0)+IF(BE97="x",'3 - Projects'!$O145)+IF(BE98="x",'3 - Projects'!$O146)+IF(BE99="x",'3 - Projects'!$O147)+IF(BE100="x",'3 - Projects'!$O148)</f>
        <v>0</v>
      </c>
      <c r="BF305" s="85">
        <f>IF(BF96="x",'3 - Projects'!$O144,0)+IF(BF97="x",'3 - Projects'!$O145)+IF(BF98="x",'3 - Projects'!$O146)+IF(BF99="x",'3 - Projects'!$O147)+IF(BF100="x",'3 - Projects'!$O148)</f>
        <v>0</v>
      </c>
      <c r="BG305" s="85">
        <f>IF(BG96="x",'3 - Projects'!$O144,0)+IF(BG97="x",'3 - Projects'!$O145)+IF(BG98="x",'3 - Projects'!$O146)+IF(BG99="x",'3 - Projects'!$O147)+IF(BG100="x",'3 - Projects'!$O148)</f>
        <v>0</v>
      </c>
      <c r="BH305" s="86">
        <f>IF(BH96="x",'3 - Projects'!$O144,0)+IF(BH97="x",'3 - Projects'!$O145)+IF(BH98="x",'3 - Projects'!$O146)+IF(BH99="x",'3 - Projects'!$O147)+IF(BH100="x",'3 - Projects'!$O148)</f>
        <v>0</v>
      </c>
    </row>
    <row r="306" spans="1:60">
      <c r="A306" s="87"/>
      <c r="B306" s="88" t="str">
        <f>IF(Resource10_Name&lt;&gt;"",Resource10_Name&amp;"(s)","")</f>
        <v/>
      </c>
      <c r="C306" s="88"/>
      <c r="D306" s="88"/>
      <c r="E306" s="88"/>
      <c r="F306" s="88"/>
      <c r="G306" s="88"/>
      <c r="H306" s="88"/>
      <c r="I306" s="87">
        <f>IF(I96="x",'3 - Projects'!$P144,0)+IF(I97="x",'3 - Projects'!$P145)+IF(I98="x",'3 - Projects'!$P146)+IF(I99="x",'3 - Projects'!$P147)+IF(I100="x",'3 - Projects'!$P148)</f>
        <v>0</v>
      </c>
      <c r="J306" s="88">
        <f>IF(J96="x",'3 - Projects'!$P144,0)+IF(J97="x",'3 - Projects'!$P145)+IF(J98="x",'3 - Projects'!$P146)+IF(J99="x",'3 - Projects'!$P147)+IF(J100="x",'3 - Projects'!$P148)</f>
        <v>0</v>
      </c>
      <c r="K306" s="88">
        <f>IF(K96="x",'3 - Projects'!$P144,0)+IF(K97="x",'3 - Projects'!$P145)+IF(K98="x",'3 - Projects'!$P146)+IF(K99="x",'3 - Projects'!$P147)+IF(K100="x",'3 - Projects'!$P148)</f>
        <v>0</v>
      </c>
      <c r="L306" s="88">
        <f>IF(L96="x",'3 - Projects'!$P144,0)+IF(L97="x",'3 - Projects'!$P145)+IF(L98="x",'3 - Projects'!$P146)+IF(L99="x",'3 - Projects'!$P147)+IF(L100="x",'3 - Projects'!$P148)</f>
        <v>0</v>
      </c>
      <c r="M306" s="88">
        <f>IF(M96="x",'3 - Projects'!$P144,0)+IF(M97="x",'3 - Projects'!$P145)+IF(M98="x",'3 - Projects'!$P146)+IF(M99="x",'3 - Projects'!$P147)+IF(M100="x",'3 - Projects'!$P148)</f>
        <v>0</v>
      </c>
      <c r="N306" s="88">
        <f>IF(N96="x",'3 - Projects'!$P144,0)+IF(N97="x",'3 - Projects'!$P145)+IF(N98="x",'3 - Projects'!$P146)+IF(N99="x",'3 - Projects'!$P147)+IF(N100="x",'3 - Projects'!$P148)</f>
        <v>0</v>
      </c>
      <c r="O306" s="88">
        <f>IF(O96="x",'3 - Projects'!$P144,0)+IF(O97="x",'3 - Projects'!$P145)+IF(O98="x",'3 - Projects'!$P146)+IF(O99="x",'3 - Projects'!$P147)+IF(O100="x",'3 - Projects'!$P148)</f>
        <v>0</v>
      </c>
      <c r="P306" s="88">
        <f>IF(P96="x",'3 - Projects'!$P144,0)+IF(P97="x",'3 - Projects'!$P145)+IF(P98="x",'3 - Projects'!$P146)+IF(P99="x",'3 - Projects'!$P147)+IF(P100="x",'3 - Projects'!$P148)</f>
        <v>0</v>
      </c>
      <c r="Q306" s="88">
        <f>IF(Q96="x",'3 - Projects'!$P144,0)+IF(Q97="x",'3 - Projects'!$P145)+IF(Q98="x",'3 - Projects'!$P146)+IF(Q99="x",'3 - Projects'!$P147)+IF(Q100="x",'3 - Projects'!$P148)</f>
        <v>0</v>
      </c>
      <c r="R306" s="88">
        <f>IF(R96="x",'3 - Projects'!$P144,0)+IF(R97="x",'3 - Projects'!$P145)+IF(R98="x",'3 - Projects'!$P146)+IF(R99="x",'3 - Projects'!$P147)+IF(R100="x",'3 - Projects'!$P148)</f>
        <v>0</v>
      </c>
      <c r="S306" s="88">
        <f>IF(S96="x",'3 - Projects'!$P144,0)+IF(S97="x",'3 - Projects'!$P145)+IF(S98="x",'3 - Projects'!$P146)+IF(S99="x",'3 - Projects'!$P147)+IF(S100="x",'3 - Projects'!$P148)</f>
        <v>0</v>
      </c>
      <c r="T306" s="88">
        <f>IF(T96="x",'3 - Projects'!$P144,0)+IF(T97="x",'3 - Projects'!$P145)+IF(T98="x",'3 - Projects'!$P146)+IF(T99="x",'3 - Projects'!$P147)+IF(T100="x",'3 - Projects'!$P148)</f>
        <v>0</v>
      </c>
      <c r="U306" s="88">
        <f>IF(U96="x",'3 - Projects'!$P144,0)+IF(U97="x",'3 - Projects'!$P145)+IF(U98="x",'3 - Projects'!$P146)+IF(U99="x",'3 - Projects'!$P147)+IF(U100="x",'3 - Projects'!$P148)</f>
        <v>0</v>
      </c>
      <c r="V306" s="88">
        <f>IF(V96="x",'3 - Projects'!$P144,0)+IF(V97="x",'3 - Projects'!$P145)+IF(V98="x",'3 - Projects'!$P146)+IF(V99="x",'3 - Projects'!$P147)+IF(V100="x",'3 - Projects'!$P148)</f>
        <v>0</v>
      </c>
      <c r="W306" s="88">
        <f>IF(W96="x",'3 - Projects'!$P144,0)+IF(W97="x",'3 - Projects'!$P145)+IF(W98="x",'3 - Projects'!$P146)+IF(W99="x",'3 - Projects'!$P147)+IF(W100="x",'3 - Projects'!$P148)</f>
        <v>0</v>
      </c>
      <c r="X306" s="88">
        <f>IF(X96="x",'3 - Projects'!$P144,0)+IF(X97="x",'3 - Projects'!$P145)+IF(X98="x",'3 - Projects'!$P146)+IF(X99="x",'3 - Projects'!$P147)+IF(X100="x",'3 - Projects'!$P148)</f>
        <v>0</v>
      </c>
      <c r="Y306" s="88">
        <f>IF(Y96="x",'3 - Projects'!$P144,0)+IF(Y97="x",'3 - Projects'!$P145)+IF(Y98="x",'3 - Projects'!$P146)+IF(Y99="x",'3 - Projects'!$P147)+IF(Y100="x",'3 - Projects'!$P148)</f>
        <v>0</v>
      </c>
      <c r="Z306" s="88">
        <f>IF(Z96="x",'3 - Projects'!$P144,0)+IF(Z97="x",'3 - Projects'!$P145)+IF(Z98="x",'3 - Projects'!$P146)+IF(Z99="x",'3 - Projects'!$P147)+IF(Z100="x",'3 - Projects'!$P148)</f>
        <v>0</v>
      </c>
      <c r="AA306" s="88">
        <f>IF(AA96="x",'3 - Projects'!$P144,0)+IF(AA97="x",'3 - Projects'!$P145)+IF(AA98="x",'3 - Projects'!$P146)+IF(AA99="x",'3 - Projects'!$P147)+IF(AA100="x",'3 - Projects'!$P148)</f>
        <v>0</v>
      </c>
      <c r="AB306" s="88">
        <f>IF(AB96="x",'3 - Projects'!$P144,0)+IF(AB97="x",'3 - Projects'!$P145)+IF(AB98="x",'3 - Projects'!$P146)+IF(AB99="x",'3 - Projects'!$P147)+IF(AB100="x",'3 - Projects'!$P148)</f>
        <v>0</v>
      </c>
      <c r="AC306" s="88">
        <f>IF(AC96="x",'3 - Projects'!$P144,0)+IF(AC97="x",'3 - Projects'!$P145)+IF(AC98="x",'3 - Projects'!$P146)+IF(AC99="x",'3 - Projects'!$P147)+IF(AC100="x",'3 - Projects'!$P148)</f>
        <v>0</v>
      </c>
      <c r="AD306" s="88">
        <f>IF(AD96="x",'3 - Projects'!$P144,0)+IF(AD97="x",'3 - Projects'!$P145)+IF(AD98="x",'3 - Projects'!$P146)+IF(AD99="x",'3 - Projects'!$P147)+IF(AD100="x",'3 - Projects'!$P148)</f>
        <v>0</v>
      </c>
      <c r="AE306" s="88">
        <f>IF(AE96="x",'3 - Projects'!$P144,0)+IF(AE97="x",'3 - Projects'!$P145)+IF(AE98="x",'3 - Projects'!$P146)+IF(AE99="x",'3 - Projects'!$P147)+IF(AE100="x",'3 - Projects'!$P148)</f>
        <v>0</v>
      </c>
      <c r="AF306" s="88">
        <f>IF(AF96="x",'3 - Projects'!$P144,0)+IF(AF97="x",'3 - Projects'!$P145)+IF(AF98="x",'3 - Projects'!$P146)+IF(AF99="x",'3 - Projects'!$P147)+IF(AF100="x",'3 - Projects'!$P148)</f>
        <v>0</v>
      </c>
      <c r="AG306" s="88">
        <f>IF(AG96="x",'3 - Projects'!$P144,0)+IF(AG97="x",'3 - Projects'!$P145)+IF(AG98="x",'3 - Projects'!$P146)+IF(AG99="x",'3 - Projects'!$P147)+IF(AG100="x",'3 - Projects'!$P148)</f>
        <v>0</v>
      </c>
      <c r="AH306" s="88">
        <f>IF(AH96="x",'3 - Projects'!$P144,0)+IF(AH97="x",'3 - Projects'!$P145)+IF(AH98="x",'3 - Projects'!$P146)+IF(AH99="x",'3 - Projects'!$P147)+IF(AH100="x",'3 - Projects'!$P148)</f>
        <v>0</v>
      </c>
      <c r="AI306" s="88">
        <f>IF(AI96="x",'3 - Projects'!$P144,0)+IF(AI97="x",'3 - Projects'!$P145)+IF(AI98="x",'3 - Projects'!$P146)+IF(AI99="x",'3 - Projects'!$P147)+IF(AI100="x",'3 - Projects'!$P148)</f>
        <v>0</v>
      </c>
      <c r="AJ306" s="88">
        <f>IF(AJ96="x",'3 - Projects'!$P144,0)+IF(AJ97="x",'3 - Projects'!$P145)+IF(AJ98="x",'3 - Projects'!$P146)+IF(AJ99="x",'3 - Projects'!$P147)+IF(AJ100="x",'3 - Projects'!$P148)</f>
        <v>0</v>
      </c>
      <c r="AK306" s="88">
        <f>IF(AK96="x",'3 - Projects'!$P144,0)+IF(AK97="x",'3 - Projects'!$P145)+IF(AK98="x",'3 - Projects'!$P146)+IF(AK99="x",'3 - Projects'!$P147)+IF(AK100="x",'3 - Projects'!$P148)</f>
        <v>0</v>
      </c>
      <c r="AL306" s="88">
        <f>IF(AL96="x",'3 - Projects'!$P144,0)+IF(AL97="x",'3 - Projects'!$P145)+IF(AL98="x",'3 - Projects'!$P146)+IF(AL99="x",'3 - Projects'!$P147)+IF(AL100="x",'3 - Projects'!$P148)</f>
        <v>0</v>
      </c>
      <c r="AM306" s="88">
        <f>IF(AM96="x",'3 - Projects'!$P144,0)+IF(AM97="x",'3 - Projects'!$P145)+IF(AM98="x",'3 - Projects'!$P146)+IF(AM99="x",'3 - Projects'!$P147)+IF(AM100="x",'3 - Projects'!$P148)</f>
        <v>0</v>
      </c>
      <c r="AN306" s="88">
        <f>IF(AN96="x",'3 - Projects'!$P144,0)+IF(AN97="x",'3 - Projects'!$P145)+IF(AN98="x",'3 - Projects'!$P146)+IF(AN99="x",'3 - Projects'!$P147)+IF(AN100="x",'3 - Projects'!$P148)</f>
        <v>0</v>
      </c>
      <c r="AO306" s="88">
        <f>IF(AO96="x",'3 - Projects'!$P144,0)+IF(AO97="x",'3 - Projects'!$P145)+IF(AO98="x",'3 - Projects'!$P146)+IF(AO99="x",'3 - Projects'!$P147)+IF(AO100="x",'3 - Projects'!$P148)</f>
        <v>0</v>
      </c>
      <c r="AP306" s="88">
        <f>IF(AP96="x",'3 - Projects'!$P144,0)+IF(AP97="x",'3 - Projects'!$P145)+IF(AP98="x",'3 - Projects'!$P146)+IF(AP99="x",'3 - Projects'!$P147)+IF(AP100="x",'3 - Projects'!$P148)</f>
        <v>0</v>
      </c>
      <c r="AQ306" s="88">
        <f>IF(AQ96="x",'3 - Projects'!$P144,0)+IF(AQ97="x",'3 - Projects'!$P145)+IF(AQ98="x",'3 - Projects'!$P146)+IF(AQ99="x",'3 - Projects'!$P147)+IF(AQ100="x",'3 - Projects'!$P148)</f>
        <v>0</v>
      </c>
      <c r="AR306" s="88">
        <f>IF(AR96="x",'3 - Projects'!$P144,0)+IF(AR97="x",'3 - Projects'!$P145)+IF(AR98="x",'3 - Projects'!$P146)+IF(AR99="x",'3 - Projects'!$P147)+IF(AR100="x",'3 - Projects'!$P148)</f>
        <v>0</v>
      </c>
      <c r="AS306" s="88">
        <f>IF(AS96="x",'3 - Projects'!$P144,0)+IF(AS97="x",'3 - Projects'!$P145)+IF(AS98="x",'3 - Projects'!$P146)+IF(AS99="x",'3 - Projects'!$P147)+IF(AS100="x",'3 - Projects'!$P148)</f>
        <v>0</v>
      </c>
      <c r="AT306" s="88">
        <f>IF(AT96="x",'3 - Projects'!$P144,0)+IF(AT97="x",'3 - Projects'!$P145)+IF(AT98="x",'3 - Projects'!$P146)+IF(AT99="x",'3 - Projects'!$P147)+IF(AT100="x",'3 - Projects'!$P148)</f>
        <v>0</v>
      </c>
      <c r="AU306" s="88">
        <f>IF(AU96="x",'3 - Projects'!$P144,0)+IF(AU97="x",'3 - Projects'!$P145)+IF(AU98="x",'3 - Projects'!$P146)+IF(AU99="x",'3 - Projects'!$P147)+IF(AU100="x",'3 - Projects'!$P148)</f>
        <v>0</v>
      </c>
      <c r="AV306" s="88">
        <f>IF(AV96="x",'3 - Projects'!$P144,0)+IF(AV97="x",'3 - Projects'!$P145)+IF(AV98="x",'3 - Projects'!$P146)+IF(AV99="x",'3 - Projects'!$P147)+IF(AV100="x",'3 - Projects'!$P148)</f>
        <v>0</v>
      </c>
      <c r="AW306" s="88">
        <f>IF(AW96="x",'3 - Projects'!$P144,0)+IF(AW97="x",'3 - Projects'!$P145)+IF(AW98="x",'3 - Projects'!$P146)+IF(AW99="x",'3 - Projects'!$P147)+IF(AW100="x",'3 - Projects'!$P148)</f>
        <v>0</v>
      </c>
      <c r="AX306" s="88">
        <f>IF(AX96="x",'3 - Projects'!$P144,0)+IF(AX97="x",'3 - Projects'!$P145)+IF(AX98="x",'3 - Projects'!$P146)+IF(AX99="x",'3 - Projects'!$P147)+IF(AX100="x",'3 - Projects'!$P148)</f>
        <v>0</v>
      </c>
      <c r="AY306" s="88">
        <f>IF(AY96="x",'3 - Projects'!$P144,0)+IF(AY97="x",'3 - Projects'!$P145)+IF(AY98="x",'3 - Projects'!$P146)+IF(AY99="x",'3 - Projects'!$P147)+IF(AY100="x",'3 - Projects'!$P148)</f>
        <v>0</v>
      </c>
      <c r="AZ306" s="88">
        <f>IF(AZ96="x",'3 - Projects'!$P144,0)+IF(AZ97="x",'3 - Projects'!$P145)+IF(AZ98="x",'3 - Projects'!$P146)+IF(AZ99="x",'3 - Projects'!$P147)+IF(AZ100="x",'3 - Projects'!$P148)</f>
        <v>0</v>
      </c>
      <c r="BA306" s="88">
        <f>IF(BA96="x",'3 - Projects'!$P144,0)+IF(BA97="x",'3 - Projects'!$P145)+IF(BA98="x",'3 - Projects'!$P146)+IF(BA99="x",'3 - Projects'!$P147)+IF(BA100="x",'3 - Projects'!$P148)</f>
        <v>0</v>
      </c>
      <c r="BB306" s="88">
        <f>IF(BB96="x",'3 - Projects'!$P144,0)+IF(BB97="x",'3 - Projects'!$P145)+IF(BB98="x",'3 - Projects'!$P146)+IF(BB99="x",'3 - Projects'!$P147)+IF(BB100="x",'3 - Projects'!$P148)</f>
        <v>0</v>
      </c>
      <c r="BC306" s="88">
        <f>IF(BC96="x",'3 - Projects'!$P144,0)+IF(BC97="x",'3 - Projects'!$P145)+IF(BC98="x",'3 - Projects'!$P146)+IF(BC99="x",'3 - Projects'!$P147)+IF(BC100="x",'3 - Projects'!$P148)</f>
        <v>0</v>
      </c>
      <c r="BD306" s="88">
        <f>IF(BD96="x",'3 - Projects'!$P144,0)+IF(BD97="x",'3 - Projects'!$P145)+IF(BD98="x",'3 - Projects'!$P146)+IF(BD99="x",'3 - Projects'!$P147)+IF(BD100="x",'3 - Projects'!$P148)</f>
        <v>0</v>
      </c>
      <c r="BE306" s="88">
        <f>IF(BE96="x",'3 - Projects'!$P144,0)+IF(BE97="x",'3 - Projects'!$P145)+IF(BE98="x",'3 - Projects'!$P146)+IF(BE99="x",'3 - Projects'!$P147)+IF(BE100="x",'3 - Projects'!$P148)</f>
        <v>0</v>
      </c>
      <c r="BF306" s="88">
        <f>IF(BF96="x",'3 - Projects'!$P144,0)+IF(BF97="x",'3 - Projects'!$P145)+IF(BF98="x",'3 - Projects'!$P146)+IF(BF99="x",'3 - Projects'!$P147)+IF(BF100="x",'3 - Projects'!$P148)</f>
        <v>0</v>
      </c>
      <c r="BG306" s="88">
        <f>IF(BG96="x",'3 - Projects'!$P144,0)+IF(BG97="x",'3 - Projects'!$P145)+IF(BG98="x",'3 - Projects'!$P146)+IF(BG99="x",'3 - Projects'!$P147)+IF(BG100="x",'3 - Projects'!$P148)</f>
        <v>0</v>
      </c>
      <c r="BH306" s="89">
        <f>IF(BH96="x",'3 - Projects'!$P144,0)+IF(BH97="x",'3 - Projects'!$P145)+IF(BH98="x",'3 - Projects'!$P146)+IF(BH99="x",'3 - Projects'!$P147)+IF(BH100="x",'3 - Projects'!$P148)</f>
        <v>0</v>
      </c>
    </row>
    <row r="307" spans="1:60">
      <c r="A307" s="93" t="s">
        <v>47</v>
      </c>
      <c r="B307" s="82" t="str">
        <f>IF(Resource1_Name&lt;&gt;"",Resource1_Name&amp;"(s)","")</f>
        <v/>
      </c>
      <c r="C307" s="85"/>
      <c r="D307" s="85"/>
      <c r="E307" s="85"/>
      <c r="F307" s="85"/>
      <c r="G307" s="85"/>
      <c r="H307" s="85"/>
      <c r="I307" s="84">
        <f>IF(I101="x",'3 - Projects'!$G154,0)+IF(I102="x",'3 - Projects'!$G155)+IF(I103="x",'3 - Projects'!$G156)+IF(I104="x",'3 - Projects'!$G157)+IF(I105="x",'3 - Projects'!$G158)</f>
        <v>0</v>
      </c>
      <c r="J307" s="85">
        <f>IF(J101="x",'3 - Projects'!$G154,0)+IF(J102="x",'3 - Projects'!$G155)+IF(J103="x",'3 - Projects'!$G156)+IF(J104="x",'3 - Projects'!$G157)+IF(J105="x",'3 - Projects'!$G158)</f>
        <v>0</v>
      </c>
      <c r="K307" s="85">
        <f>IF(K101="x",'3 - Projects'!$G154,0)+IF(K102="x",'3 - Projects'!$G155)+IF(K103="x",'3 - Projects'!$G156)+IF(K104="x",'3 - Projects'!$G157)+IF(K105="x",'3 - Projects'!$G158)</f>
        <v>0</v>
      </c>
      <c r="L307" s="85">
        <f>IF(L101="x",'3 - Projects'!$G154,0)+IF(L102="x",'3 - Projects'!$G155)+IF(L103="x",'3 - Projects'!$G156)+IF(L104="x",'3 - Projects'!$G157)+IF(L105="x",'3 - Projects'!$G158)</f>
        <v>0</v>
      </c>
      <c r="M307" s="85">
        <f>IF(M101="x",'3 - Projects'!$G154,0)+IF(M102="x",'3 - Projects'!$G155)+IF(M103="x",'3 - Projects'!$G156)+IF(M104="x",'3 - Projects'!$G157)+IF(M105="x",'3 - Projects'!$G158)</f>
        <v>0</v>
      </c>
      <c r="N307" s="85">
        <f>IF(N101="x",'3 - Projects'!$G154,0)+IF(N102="x",'3 - Projects'!$G155)+IF(N103="x",'3 - Projects'!$G156)+IF(N104="x",'3 - Projects'!$G157)+IF(N105="x",'3 - Projects'!$G158)</f>
        <v>0</v>
      </c>
      <c r="O307" s="85">
        <f>IF(O101="x",'3 - Projects'!$G154,0)+IF(O102="x",'3 - Projects'!$G155)+IF(O103="x",'3 - Projects'!$G156)+IF(O104="x",'3 - Projects'!$G157)+IF(O105="x",'3 - Projects'!$G158)</f>
        <v>0</v>
      </c>
      <c r="P307" s="85">
        <f>IF(P101="x",'3 - Projects'!$G154,0)+IF(P102="x",'3 - Projects'!$G155)+IF(P103="x",'3 - Projects'!$G156)+IF(P104="x",'3 - Projects'!$G157)+IF(P105="x",'3 - Projects'!$G158)</f>
        <v>0</v>
      </c>
      <c r="Q307" s="85">
        <f>IF(Q101="x",'3 - Projects'!$G154,0)+IF(Q102="x",'3 - Projects'!$G155)+IF(Q103="x",'3 - Projects'!$G156)+IF(Q104="x",'3 - Projects'!$G157)+IF(Q105="x",'3 - Projects'!$G158)</f>
        <v>0</v>
      </c>
      <c r="R307" s="85">
        <f>IF(R101="x",'3 - Projects'!$G154,0)+IF(R102="x",'3 - Projects'!$G155)+IF(R103="x",'3 - Projects'!$G156)+IF(R104="x",'3 - Projects'!$G157)+IF(R105="x",'3 - Projects'!$G158)</f>
        <v>0</v>
      </c>
      <c r="S307" s="85">
        <f>IF(S101="x",'3 - Projects'!$G154,0)+IF(S102="x",'3 - Projects'!$G155)+IF(S103="x",'3 - Projects'!$G156)+IF(S104="x",'3 - Projects'!$G157)+IF(S105="x",'3 - Projects'!$G158)</f>
        <v>0</v>
      </c>
      <c r="T307" s="85">
        <f>IF(T101="x",'3 - Projects'!$G154,0)+IF(T102="x",'3 - Projects'!$G155)+IF(T103="x",'3 - Projects'!$G156)+IF(T104="x",'3 - Projects'!$G157)+IF(T105="x",'3 - Projects'!$G158)</f>
        <v>0</v>
      </c>
      <c r="U307" s="85">
        <f>IF(U101="x",'3 - Projects'!$G154,0)+IF(U102="x",'3 - Projects'!$G155)+IF(U103="x",'3 - Projects'!$G156)+IF(U104="x",'3 - Projects'!$G157)+IF(U105="x",'3 - Projects'!$G158)</f>
        <v>0</v>
      </c>
      <c r="V307" s="85">
        <f>IF(V101="x",'3 - Projects'!$G154,0)+IF(V102="x",'3 - Projects'!$G155)+IF(V103="x",'3 - Projects'!$G156)+IF(V104="x",'3 - Projects'!$G157)+IF(V105="x",'3 - Projects'!$G158)</f>
        <v>0</v>
      </c>
      <c r="W307" s="85">
        <f>IF(W101="x",'3 - Projects'!$G154,0)+IF(W102="x",'3 - Projects'!$G155)+IF(W103="x",'3 - Projects'!$G156)+IF(W104="x",'3 - Projects'!$G157)+IF(W105="x",'3 - Projects'!$G158)</f>
        <v>0</v>
      </c>
      <c r="X307" s="85">
        <f>IF(X101="x",'3 - Projects'!$G154,0)+IF(X102="x",'3 - Projects'!$G155)+IF(X103="x",'3 - Projects'!$G156)+IF(X104="x",'3 - Projects'!$G157)+IF(X105="x",'3 - Projects'!$G158)</f>
        <v>0</v>
      </c>
      <c r="Y307" s="85">
        <f>IF(Y101="x",'3 - Projects'!$G154,0)+IF(Y102="x",'3 - Projects'!$G155)+IF(Y103="x",'3 - Projects'!$G156)+IF(Y104="x",'3 - Projects'!$G157)+IF(Y105="x",'3 - Projects'!$G158)</f>
        <v>0</v>
      </c>
      <c r="Z307" s="85">
        <f>IF(Z101="x",'3 - Projects'!$G154,0)+IF(Z102="x",'3 - Projects'!$G155)+IF(Z103="x",'3 - Projects'!$G156)+IF(Z104="x",'3 - Projects'!$G157)+IF(Z105="x",'3 - Projects'!$G158)</f>
        <v>0</v>
      </c>
      <c r="AA307" s="85">
        <f>IF(AA101="x",'3 - Projects'!$G154,0)+IF(AA102="x",'3 - Projects'!$G155)+IF(AA103="x",'3 - Projects'!$G156)+IF(AA104="x",'3 - Projects'!$G157)+IF(AA105="x",'3 - Projects'!$G158)</f>
        <v>0</v>
      </c>
      <c r="AB307" s="85">
        <f>IF(AB101="x",'3 - Projects'!$G154,0)+IF(AB102="x",'3 - Projects'!$G155)+IF(AB103="x",'3 - Projects'!$G156)+IF(AB104="x",'3 - Projects'!$G157)+IF(AB105="x",'3 - Projects'!$G158)</f>
        <v>0</v>
      </c>
      <c r="AC307" s="85">
        <f>IF(AC101="x",'3 - Projects'!$G154,0)+IF(AC102="x",'3 - Projects'!$G155)+IF(AC103="x",'3 - Projects'!$G156)+IF(AC104="x",'3 - Projects'!$G157)+IF(AC105="x",'3 - Projects'!$G158)</f>
        <v>0</v>
      </c>
      <c r="AD307" s="85">
        <f>IF(AD101="x",'3 - Projects'!$G154,0)+IF(AD102="x",'3 - Projects'!$G155)+IF(AD103="x",'3 - Projects'!$G156)+IF(AD104="x",'3 - Projects'!$G157)+IF(AD105="x",'3 - Projects'!$G158)</f>
        <v>0</v>
      </c>
      <c r="AE307" s="85">
        <f>IF(AE101="x",'3 - Projects'!$G154,0)+IF(AE102="x",'3 - Projects'!$G155)+IF(AE103="x",'3 - Projects'!$G156)+IF(AE104="x",'3 - Projects'!$G157)+IF(AE105="x",'3 - Projects'!$G158)</f>
        <v>0</v>
      </c>
      <c r="AF307" s="85">
        <f>IF(AF101="x",'3 - Projects'!$G154,0)+IF(AF102="x",'3 - Projects'!$G155)+IF(AF103="x",'3 - Projects'!$G156)+IF(AF104="x",'3 - Projects'!$G157)+IF(AF105="x",'3 - Projects'!$G158)</f>
        <v>0</v>
      </c>
      <c r="AG307" s="85">
        <f>IF(AG101="x",'3 - Projects'!$G154,0)+IF(AG102="x",'3 - Projects'!$G155)+IF(AG103="x",'3 - Projects'!$G156)+IF(AG104="x",'3 - Projects'!$G157)+IF(AG105="x",'3 - Projects'!$G158)</f>
        <v>0</v>
      </c>
      <c r="AH307" s="85">
        <f>IF(AH101="x",'3 - Projects'!$G154,0)+IF(AH102="x",'3 - Projects'!$G155)+IF(AH103="x",'3 - Projects'!$G156)+IF(AH104="x",'3 - Projects'!$G157)+IF(AH105="x",'3 - Projects'!$G158)</f>
        <v>0</v>
      </c>
      <c r="AI307" s="85">
        <f>IF(AI101="x",'3 - Projects'!$G154,0)+IF(AI102="x",'3 - Projects'!$G155)+IF(AI103="x",'3 - Projects'!$G156)+IF(AI104="x",'3 - Projects'!$G157)+IF(AI105="x",'3 - Projects'!$G158)</f>
        <v>0</v>
      </c>
      <c r="AJ307" s="85">
        <f>IF(AJ101="x",'3 - Projects'!$G154,0)+IF(AJ102="x",'3 - Projects'!$G155)+IF(AJ103="x",'3 - Projects'!$G156)+IF(AJ104="x",'3 - Projects'!$G157)+IF(AJ105="x",'3 - Projects'!$G158)</f>
        <v>0</v>
      </c>
      <c r="AK307" s="85">
        <f>IF(AK101="x",'3 - Projects'!$G154,0)+IF(AK102="x",'3 - Projects'!$G155)+IF(AK103="x",'3 - Projects'!$G156)+IF(AK104="x",'3 - Projects'!$G157)+IF(AK105="x",'3 - Projects'!$G158)</f>
        <v>0</v>
      </c>
      <c r="AL307" s="85">
        <f>IF(AL101="x",'3 - Projects'!$G154,0)+IF(AL102="x",'3 - Projects'!$G155)+IF(AL103="x",'3 - Projects'!$G156)+IF(AL104="x",'3 - Projects'!$G157)+IF(AL105="x",'3 - Projects'!$G158)</f>
        <v>0</v>
      </c>
      <c r="AM307" s="85">
        <f>IF(AM101="x",'3 - Projects'!$G154,0)+IF(AM102="x",'3 - Projects'!$G155)+IF(AM103="x",'3 - Projects'!$G156)+IF(AM104="x",'3 - Projects'!$G157)+IF(AM105="x",'3 - Projects'!$G158)</f>
        <v>0</v>
      </c>
      <c r="AN307" s="85">
        <f>IF(AN101="x",'3 - Projects'!$G154,0)+IF(AN102="x",'3 - Projects'!$G155)+IF(AN103="x",'3 - Projects'!$G156)+IF(AN104="x",'3 - Projects'!$G157)+IF(AN105="x",'3 - Projects'!$G158)</f>
        <v>0</v>
      </c>
      <c r="AO307" s="85">
        <f>IF(AO101="x",'3 - Projects'!$G154,0)+IF(AO102="x",'3 - Projects'!$G155)+IF(AO103="x",'3 - Projects'!$G156)+IF(AO104="x",'3 - Projects'!$G157)+IF(AO105="x",'3 - Projects'!$G158)</f>
        <v>0</v>
      </c>
      <c r="AP307" s="85">
        <f>IF(AP101="x",'3 - Projects'!$G154,0)+IF(AP102="x",'3 - Projects'!$G155)+IF(AP103="x",'3 - Projects'!$G156)+IF(AP104="x",'3 - Projects'!$G157)+IF(AP105="x",'3 - Projects'!$G158)</f>
        <v>0</v>
      </c>
      <c r="AQ307" s="85">
        <f>IF(AQ101="x",'3 - Projects'!$G154,0)+IF(AQ102="x",'3 - Projects'!$G155)+IF(AQ103="x",'3 - Projects'!$G156)+IF(AQ104="x",'3 - Projects'!$G157)+IF(AQ105="x",'3 - Projects'!$G158)</f>
        <v>0</v>
      </c>
      <c r="AR307" s="85">
        <f>IF(AR101="x",'3 - Projects'!$G154,0)+IF(AR102="x",'3 - Projects'!$G155)+IF(AR103="x",'3 - Projects'!$G156)+IF(AR104="x",'3 - Projects'!$G157)+IF(AR105="x",'3 - Projects'!$G158)</f>
        <v>0</v>
      </c>
      <c r="AS307" s="85">
        <f>IF(AS101="x",'3 - Projects'!$G154,0)+IF(AS102="x",'3 - Projects'!$G155)+IF(AS103="x",'3 - Projects'!$G156)+IF(AS104="x",'3 - Projects'!$G157)+IF(AS105="x",'3 - Projects'!$G158)</f>
        <v>0</v>
      </c>
      <c r="AT307" s="85">
        <f>IF(AT101="x",'3 - Projects'!$G154,0)+IF(AT102="x",'3 - Projects'!$G155)+IF(AT103="x",'3 - Projects'!$G156)+IF(AT104="x",'3 - Projects'!$G157)+IF(AT105="x",'3 - Projects'!$G158)</f>
        <v>0</v>
      </c>
      <c r="AU307" s="85">
        <f>IF(AU101="x",'3 - Projects'!$G154,0)+IF(AU102="x",'3 - Projects'!$G155)+IF(AU103="x",'3 - Projects'!$G156)+IF(AU104="x",'3 - Projects'!$G157)+IF(AU105="x",'3 - Projects'!$G158)</f>
        <v>0</v>
      </c>
      <c r="AV307" s="85">
        <f>IF(AV101="x",'3 - Projects'!$G154,0)+IF(AV102="x",'3 - Projects'!$G155)+IF(AV103="x",'3 - Projects'!$G156)+IF(AV104="x",'3 - Projects'!$G157)+IF(AV105="x",'3 - Projects'!$G158)</f>
        <v>0</v>
      </c>
      <c r="AW307" s="85">
        <f>IF(AW101="x",'3 - Projects'!$G154,0)+IF(AW102="x",'3 - Projects'!$G155)+IF(AW103="x",'3 - Projects'!$G156)+IF(AW104="x",'3 - Projects'!$G157)+IF(AW105="x",'3 - Projects'!$G158)</f>
        <v>0</v>
      </c>
      <c r="AX307" s="85">
        <f>IF(AX101="x",'3 - Projects'!$G154,0)+IF(AX102="x",'3 - Projects'!$G155)+IF(AX103="x",'3 - Projects'!$G156)+IF(AX104="x",'3 - Projects'!$G157)+IF(AX105="x",'3 - Projects'!$G158)</f>
        <v>0</v>
      </c>
      <c r="AY307" s="85">
        <f>IF(AY101="x",'3 - Projects'!$G154,0)+IF(AY102="x",'3 - Projects'!$G155)+IF(AY103="x",'3 - Projects'!$G156)+IF(AY104="x",'3 - Projects'!$G157)+IF(AY105="x",'3 - Projects'!$G158)</f>
        <v>0</v>
      </c>
      <c r="AZ307" s="85">
        <f>IF(AZ101="x",'3 - Projects'!$G154,0)+IF(AZ102="x",'3 - Projects'!$G155)+IF(AZ103="x",'3 - Projects'!$G156)+IF(AZ104="x",'3 - Projects'!$G157)+IF(AZ105="x",'3 - Projects'!$G158)</f>
        <v>0</v>
      </c>
      <c r="BA307" s="85">
        <f>IF(BA101="x",'3 - Projects'!$G154,0)+IF(BA102="x",'3 - Projects'!$G155)+IF(BA103="x",'3 - Projects'!$G156)+IF(BA104="x",'3 - Projects'!$G157)+IF(BA105="x",'3 - Projects'!$G158)</f>
        <v>0</v>
      </c>
      <c r="BB307" s="85">
        <f>IF(BB101="x",'3 - Projects'!$G154,0)+IF(BB102="x",'3 - Projects'!$G155)+IF(BB103="x",'3 - Projects'!$G156)+IF(BB104="x",'3 - Projects'!$G157)+IF(BB105="x",'3 - Projects'!$G158)</f>
        <v>0</v>
      </c>
      <c r="BC307" s="85">
        <f>IF(BC101="x",'3 - Projects'!$G154,0)+IF(BC102="x",'3 - Projects'!$G155)+IF(BC103="x",'3 - Projects'!$G156)+IF(BC104="x",'3 - Projects'!$G157)+IF(BC105="x",'3 - Projects'!$G158)</f>
        <v>0</v>
      </c>
      <c r="BD307" s="85">
        <f>IF(BD101="x",'3 - Projects'!$G154,0)+IF(BD102="x",'3 - Projects'!$G155)+IF(BD103="x",'3 - Projects'!$G156)+IF(BD104="x",'3 - Projects'!$G157)+IF(BD105="x",'3 - Projects'!$G158)</f>
        <v>0</v>
      </c>
      <c r="BE307" s="85">
        <f>IF(BE101="x",'3 - Projects'!$G154,0)+IF(BE102="x",'3 - Projects'!$G155)+IF(BE103="x",'3 - Projects'!$G156)+IF(BE104="x",'3 - Projects'!$G157)+IF(BE105="x",'3 - Projects'!$G158)</f>
        <v>0</v>
      </c>
      <c r="BF307" s="85">
        <f>IF(BF101="x",'3 - Projects'!$G154,0)+IF(BF102="x",'3 - Projects'!$G155)+IF(BF103="x",'3 - Projects'!$G156)+IF(BF104="x",'3 - Projects'!$G157)+IF(BF105="x",'3 - Projects'!$G158)</f>
        <v>0</v>
      </c>
      <c r="BG307" s="85">
        <f>IF(BG101="x",'3 - Projects'!$G154,0)+IF(BG102="x",'3 - Projects'!$G155)+IF(BG103="x",'3 - Projects'!$G156)+IF(BG104="x",'3 - Projects'!$G157)+IF(BG105="x",'3 - Projects'!$G158)</f>
        <v>0</v>
      </c>
      <c r="BH307" s="86">
        <f>IF(BH101="x",'3 - Projects'!$G154,0)+IF(BH102="x",'3 - Projects'!$G155)+IF(BH103="x",'3 - Projects'!$G156)+IF(BH104="x",'3 - Projects'!$G157)+IF(BH105="x",'3 - Projects'!$G158)</f>
        <v>0</v>
      </c>
    </row>
    <row r="308" spans="1:60">
      <c r="A308" s="84"/>
      <c r="B308" s="85" t="str">
        <f>IF(Resource2_Name&lt;&gt;"",Resource2_Name&amp;"(s)","")</f>
        <v/>
      </c>
      <c r="C308" s="85"/>
      <c r="D308" s="85"/>
      <c r="E308" s="85"/>
      <c r="F308" s="85"/>
      <c r="G308" s="85"/>
      <c r="H308" s="85"/>
      <c r="I308" s="84">
        <f>IF(I101="x",'3 - Projects'!$H154,0)+IF(I102="x",'3 - Projects'!$H155)+IF(I103="x",'3 - Projects'!$H156)+IF(I104="x",'3 - Projects'!$H157)+IF(I105="x",'3 - Projects'!$H158)</f>
        <v>0</v>
      </c>
      <c r="J308" s="85">
        <f>IF(J101="x",'3 - Projects'!$H154,0)+IF(J102="x",'3 - Projects'!$H155)+IF(J103="x",'3 - Projects'!$H156)+IF(J104="x",'3 - Projects'!$H157)+IF(J105="x",'3 - Projects'!$H158)</f>
        <v>0</v>
      </c>
      <c r="K308" s="85">
        <f>IF(K101="x",'3 - Projects'!$H154,0)+IF(K102="x",'3 - Projects'!$H155)+IF(K103="x",'3 - Projects'!$H156)+IF(K104="x",'3 - Projects'!$H157)+IF(K105="x",'3 - Projects'!$H158)</f>
        <v>0</v>
      </c>
      <c r="L308" s="85">
        <f>IF(L101="x",'3 - Projects'!$H154,0)+IF(L102="x",'3 - Projects'!$H155)+IF(L103="x",'3 - Projects'!$H156)+IF(L104="x",'3 - Projects'!$H157)+IF(L105="x",'3 - Projects'!$H158)</f>
        <v>0</v>
      </c>
      <c r="M308" s="85">
        <f>IF(M101="x",'3 - Projects'!$H154,0)+IF(M102="x",'3 - Projects'!$H155)+IF(M103="x",'3 - Projects'!$H156)+IF(M104="x",'3 - Projects'!$H157)+IF(M105="x",'3 - Projects'!$H158)</f>
        <v>0</v>
      </c>
      <c r="N308" s="85">
        <f>IF(N101="x",'3 - Projects'!$H154,0)+IF(N102="x",'3 - Projects'!$H155)+IF(N103="x",'3 - Projects'!$H156)+IF(N104="x",'3 - Projects'!$H157)+IF(N105="x",'3 - Projects'!$H158)</f>
        <v>0</v>
      </c>
      <c r="O308" s="85">
        <f>IF(O101="x",'3 - Projects'!$H154,0)+IF(O102="x",'3 - Projects'!$H155)+IF(O103="x",'3 - Projects'!$H156)+IF(O104="x",'3 - Projects'!$H157)+IF(O105="x",'3 - Projects'!$H158)</f>
        <v>0</v>
      </c>
      <c r="P308" s="85">
        <f>IF(P101="x",'3 - Projects'!$H154,0)+IF(P102="x",'3 - Projects'!$H155)+IF(P103="x",'3 - Projects'!$H156)+IF(P104="x",'3 - Projects'!$H157)+IF(P105="x",'3 - Projects'!$H158)</f>
        <v>0</v>
      </c>
      <c r="Q308" s="85">
        <f>IF(Q101="x",'3 - Projects'!$H154,0)+IF(Q102="x",'3 - Projects'!$H155)+IF(Q103="x",'3 - Projects'!$H156)+IF(Q104="x",'3 - Projects'!$H157)+IF(Q105="x",'3 - Projects'!$H158)</f>
        <v>0</v>
      </c>
      <c r="R308" s="85">
        <f>IF(R101="x",'3 - Projects'!$H154,0)+IF(R102="x",'3 - Projects'!$H155)+IF(R103="x",'3 - Projects'!$H156)+IF(R104="x",'3 - Projects'!$H157)+IF(R105="x",'3 - Projects'!$H158)</f>
        <v>0</v>
      </c>
      <c r="S308" s="85">
        <f>IF(S101="x",'3 - Projects'!$H154,0)+IF(S102="x",'3 - Projects'!$H155)+IF(S103="x",'3 - Projects'!$H156)+IF(S104="x",'3 - Projects'!$H157)+IF(S105="x",'3 - Projects'!$H158)</f>
        <v>0</v>
      </c>
      <c r="T308" s="85">
        <f>IF(T101="x",'3 - Projects'!$H154,0)+IF(T102="x",'3 - Projects'!$H155)+IF(T103="x",'3 - Projects'!$H156)+IF(T104="x",'3 - Projects'!$H157)+IF(T105="x",'3 - Projects'!$H158)</f>
        <v>0</v>
      </c>
      <c r="U308" s="85">
        <f>IF(U101="x",'3 - Projects'!$H154,0)+IF(U102="x",'3 - Projects'!$H155)+IF(U103="x",'3 - Projects'!$H156)+IF(U104="x",'3 - Projects'!$H157)+IF(U105="x",'3 - Projects'!$H158)</f>
        <v>0</v>
      </c>
      <c r="V308" s="85">
        <f>IF(V101="x",'3 - Projects'!$H154,0)+IF(V102="x",'3 - Projects'!$H155)+IF(V103="x",'3 - Projects'!$H156)+IF(V104="x",'3 - Projects'!$H157)+IF(V105="x",'3 - Projects'!$H158)</f>
        <v>0</v>
      </c>
      <c r="W308" s="85">
        <f>IF(W101="x",'3 - Projects'!$H154,0)+IF(W102="x",'3 - Projects'!$H155)+IF(W103="x",'3 - Projects'!$H156)+IF(W104="x",'3 - Projects'!$H157)+IF(W105="x",'3 - Projects'!$H158)</f>
        <v>0</v>
      </c>
      <c r="X308" s="85">
        <f>IF(X101="x",'3 - Projects'!$H154,0)+IF(X102="x",'3 - Projects'!$H155)+IF(X103="x",'3 - Projects'!$H156)+IF(X104="x",'3 - Projects'!$H157)+IF(X105="x",'3 - Projects'!$H158)</f>
        <v>0</v>
      </c>
      <c r="Y308" s="85">
        <f>IF(Y101="x",'3 - Projects'!$H154,0)+IF(Y102="x",'3 - Projects'!$H155)+IF(Y103="x",'3 - Projects'!$H156)+IF(Y104="x",'3 - Projects'!$H157)+IF(Y105="x",'3 - Projects'!$H158)</f>
        <v>0</v>
      </c>
      <c r="Z308" s="85">
        <f>IF(Z101="x",'3 - Projects'!$H154,0)+IF(Z102="x",'3 - Projects'!$H155)+IF(Z103="x",'3 - Projects'!$H156)+IF(Z104="x",'3 - Projects'!$H157)+IF(Z105="x",'3 - Projects'!$H158)</f>
        <v>0</v>
      </c>
      <c r="AA308" s="85">
        <f>IF(AA101="x",'3 - Projects'!$H154,0)+IF(AA102="x",'3 - Projects'!$H155)+IF(AA103="x",'3 - Projects'!$H156)+IF(AA104="x",'3 - Projects'!$H157)+IF(AA105="x",'3 - Projects'!$H158)</f>
        <v>0</v>
      </c>
      <c r="AB308" s="85">
        <f>IF(AB101="x",'3 - Projects'!$H154,0)+IF(AB102="x",'3 - Projects'!$H155)+IF(AB103="x",'3 - Projects'!$H156)+IF(AB104="x",'3 - Projects'!$H157)+IF(AB105="x",'3 - Projects'!$H158)</f>
        <v>0</v>
      </c>
      <c r="AC308" s="85">
        <f>IF(AC101="x",'3 - Projects'!$H154,0)+IF(AC102="x",'3 - Projects'!$H155)+IF(AC103="x",'3 - Projects'!$H156)+IF(AC104="x",'3 - Projects'!$H157)+IF(AC105="x",'3 - Projects'!$H158)</f>
        <v>0</v>
      </c>
      <c r="AD308" s="85">
        <f>IF(AD101="x",'3 - Projects'!$H154,0)+IF(AD102="x",'3 - Projects'!$H155)+IF(AD103="x",'3 - Projects'!$H156)+IF(AD104="x",'3 - Projects'!$H157)+IF(AD105="x",'3 - Projects'!$H158)</f>
        <v>0</v>
      </c>
      <c r="AE308" s="85">
        <f>IF(AE101="x",'3 - Projects'!$H154,0)+IF(AE102="x",'3 - Projects'!$H155)+IF(AE103="x",'3 - Projects'!$H156)+IF(AE104="x",'3 - Projects'!$H157)+IF(AE105="x",'3 - Projects'!$H158)</f>
        <v>0</v>
      </c>
      <c r="AF308" s="85">
        <f>IF(AF101="x",'3 - Projects'!$H154,0)+IF(AF102="x",'3 - Projects'!$H155)+IF(AF103="x",'3 - Projects'!$H156)+IF(AF104="x",'3 - Projects'!$H157)+IF(AF105="x",'3 - Projects'!$H158)</f>
        <v>0</v>
      </c>
      <c r="AG308" s="85">
        <f>IF(AG101="x",'3 - Projects'!$H154,0)+IF(AG102="x",'3 - Projects'!$H155)+IF(AG103="x",'3 - Projects'!$H156)+IF(AG104="x",'3 - Projects'!$H157)+IF(AG105="x",'3 - Projects'!$H158)</f>
        <v>0</v>
      </c>
      <c r="AH308" s="85">
        <f>IF(AH101="x",'3 - Projects'!$H154,0)+IF(AH102="x",'3 - Projects'!$H155)+IF(AH103="x",'3 - Projects'!$H156)+IF(AH104="x",'3 - Projects'!$H157)+IF(AH105="x",'3 - Projects'!$H158)</f>
        <v>0</v>
      </c>
      <c r="AI308" s="85">
        <f>IF(AI101="x",'3 - Projects'!$H154,0)+IF(AI102="x",'3 - Projects'!$H155)+IF(AI103="x",'3 - Projects'!$H156)+IF(AI104="x",'3 - Projects'!$H157)+IF(AI105="x",'3 - Projects'!$H158)</f>
        <v>0</v>
      </c>
      <c r="AJ308" s="85">
        <f>IF(AJ101="x",'3 - Projects'!$H154,0)+IF(AJ102="x",'3 - Projects'!$H155)+IF(AJ103="x",'3 - Projects'!$H156)+IF(AJ104="x",'3 - Projects'!$H157)+IF(AJ105="x",'3 - Projects'!$H158)</f>
        <v>0</v>
      </c>
      <c r="AK308" s="85">
        <f>IF(AK101="x",'3 - Projects'!$H154,0)+IF(AK102="x",'3 - Projects'!$H155)+IF(AK103="x",'3 - Projects'!$H156)+IF(AK104="x",'3 - Projects'!$H157)+IF(AK105="x",'3 - Projects'!$H158)</f>
        <v>0</v>
      </c>
      <c r="AL308" s="85">
        <f>IF(AL101="x",'3 - Projects'!$H154,0)+IF(AL102="x",'3 - Projects'!$H155)+IF(AL103="x",'3 - Projects'!$H156)+IF(AL104="x",'3 - Projects'!$H157)+IF(AL105="x",'3 - Projects'!$H158)</f>
        <v>0</v>
      </c>
      <c r="AM308" s="85">
        <f>IF(AM101="x",'3 - Projects'!$H154,0)+IF(AM102="x",'3 - Projects'!$H155)+IF(AM103="x",'3 - Projects'!$H156)+IF(AM104="x",'3 - Projects'!$H157)+IF(AM105="x",'3 - Projects'!$H158)</f>
        <v>0</v>
      </c>
      <c r="AN308" s="85">
        <f>IF(AN101="x",'3 - Projects'!$H154,0)+IF(AN102="x",'3 - Projects'!$H155)+IF(AN103="x",'3 - Projects'!$H156)+IF(AN104="x",'3 - Projects'!$H157)+IF(AN105="x",'3 - Projects'!$H158)</f>
        <v>0</v>
      </c>
      <c r="AO308" s="85">
        <f>IF(AO101="x",'3 - Projects'!$H154,0)+IF(AO102="x",'3 - Projects'!$H155)+IF(AO103="x",'3 - Projects'!$H156)+IF(AO104="x",'3 - Projects'!$H157)+IF(AO105="x",'3 - Projects'!$H158)</f>
        <v>0</v>
      </c>
      <c r="AP308" s="85">
        <f>IF(AP101="x",'3 - Projects'!$H154,0)+IF(AP102="x",'3 - Projects'!$H155)+IF(AP103="x",'3 - Projects'!$H156)+IF(AP104="x",'3 - Projects'!$H157)+IF(AP105="x",'3 - Projects'!$H158)</f>
        <v>0</v>
      </c>
      <c r="AQ308" s="85">
        <f>IF(AQ101="x",'3 - Projects'!$H154,0)+IF(AQ102="x",'3 - Projects'!$H155)+IF(AQ103="x",'3 - Projects'!$H156)+IF(AQ104="x",'3 - Projects'!$H157)+IF(AQ105="x",'3 - Projects'!$H158)</f>
        <v>0</v>
      </c>
      <c r="AR308" s="85">
        <f>IF(AR101="x",'3 - Projects'!$H154,0)+IF(AR102="x",'3 - Projects'!$H155)+IF(AR103="x",'3 - Projects'!$H156)+IF(AR104="x",'3 - Projects'!$H157)+IF(AR105="x",'3 - Projects'!$H158)</f>
        <v>0</v>
      </c>
      <c r="AS308" s="85">
        <f>IF(AS101="x",'3 - Projects'!$H154,0)+IF(AS102="x",'3 - Projects'!$H155)+IF(AS103="x",'3 - Projects'!$H156)+IF(AS104="x",'3 - Projects'!$H157)+IF(AS105="x",'3 - Projects'!$H158)</f>
        <v>0</v>
      </c>
      <c r="AT308" s="85">
        <f>IF(AT101="x",'3 - Projects'!$H154,0)+IF(AT102="x",'3 - Projects'!$H155)+IF(AT103="x",'3 - Projects'!$H156)+IF(AT104="x",'3 - Projects'!$H157)+IF(AT105="x",'3 - Projects'!$H158)</f>
        <v>0</v>
      </c>
      <c r="AU308" s="85">
        <f>IF(AU101="x",'3 - Projects'!$H154,0)+IF(AU102="x",'3 - Projects'!$H155)+IF(AU103="x",'3 - Projects'!$H156)+IF(AU104="x",'3 - Projects'!$H157)+IF(AU105="x",'3 - Projects'!$H158)</f>
        <v>0</v>
      </c>
      <c r="AV308" s="85">
        <f>IF(AV101="x",'3 - Projects'!$H154,0)+IF(AV102="x",'3 - Projects'!$H155)+IF(AV103="x",'3 - Projects'!$H156)+IF(AV104="x",'3 - Projects'!$H157)+IF(AV105="x",'3 - Projects'!$H158)</f>
        <v>0</v>
      </c>
      <c r="AW308" s="85">
        <f>IF(AW101="x",'3 - Projects'!$H154,0)+IF(AW102="x",'3 - Projects'!$H155)+IF(AW103="x",'3 - Projects'!$H156)+IF(AW104="x",'3 - Projects'!$H157)+IF(AW105="x",'3 - Projects'!$H158)</f>
        <v>0</v>
      </c>
      <c r="AX308" s="85">
        <f>IF(AX101="x",'3 - Projects'!$H154,0)+IF(AX102="x",'3 - Projects'!$H155)+IF(AX103="x",'3 - Projects'!$H156)+IF(AX104="x",'3 - Projects'!$H157)+IF(AX105="x",'3 - Projects'!$H158)</f>
        <v>0</v>
      </c>
      <c r="AY308" s="85">
        <f>IF(AY101="x",'3 - Projects'!$H154,0)+IF(AY102="x",'3 - Projects'!$H155)+IF(AY103="x",'3 - Projects'!$H156)+IF(AY104="x",'3 - Projects'!$H157)+IF(AY105="x",'3 - Projects'!$H158)</f>
        <v>0</v>
      </c>
      <c r="AZ308" s="85">
        <f>IF(AZ101="x",'3 - Projects'!$H154,0)+IF(AZ102="x",'3 - Projects'!$H155)+IF(AZ103="x",'3 - Projects'!$H156)+IF(AZ104="x",'3 - Projects'!$H157)+IF(AZ105="x",'3 - Projects'!$H158)</f>
        <v>0</v>
      </c>
      <c r="BA308" s="85">
        <f>IF(BA101="x",'3 - Projects'!$H154,0)+IF(BA102="x",'3 - Projects'!$H155)+IF(BA103="x",'3 - Projects'!$H156)+IF(BA104="x",'3 - Projects'!$H157)+IF(BA105="x",'3 - Projects'!$H158)</f>
        <v>0</v>
      </c>
      <c r="BB308" s="85">
        <f>IF(BB101="x",'3 - Projects'!$H154,0)+IF(BB102="x",'3 - Projects'!$H155)+IF(BB103="x",'3 - Projects'!$H156)+IF(BB104="x",'3 - Projects'!$H157)+IF(BB105="x",'3 - Projects'!$H158)</f>
        <v>0</v>
      </c>
      <c r="BC308" s="85">
        <f>IF(BC101="x",'3 - Projects'!$H154,0)+IF(BC102="x",'3 - Projects'!$H155)+IF(BC103="x",'3 - Projects'!$H156)+IF(BC104="x",'3 - Projects'!$H157)+IF(BC105="x",'3 - Projects'!$H158)</f>
        <v>0</v>
      </c>
      <c r="BD308" s="85">
        <f>IF(BD101="x",'3 - Projects'!$H154,0)+IF(BD102="x",'3 - Projects'!$H155)+IF(BD103="x",'3 - Projects'!$H156)+IF(BD104="x",'3 - Projects'!$H157)+IF(BD105="x",'3 - Projects'!$H158)</f>
        <v>0</v>
      </c>
      <c r="BE308" s="85">
        <f>IF(BE101="x",'3 - Projects'!$H154,0)+IF(BE102="x",'3 - Projects'!$H155)+IF(BE103="x",'3 - Projects'!$H156)+IF(BE104="x",'3 - Projects'!$H157)+IF(BE105="x",'3 - Projects'!$H158)</f>
        <v>0</v>
      </c>
      <c r="BF308" s="85">
        <f>IF(BF101="x",'3 - Projects'!$H154,0)+IF(BF102="x",'3 - Projects'!$H155)+IF(BF103="x",'3 - Projects'!$H156)+IF(BF104="x",'3 - Projects'!$H157)+IF(BF105="x",'3 - Projects'!$H158)</f>
        <v>0</v>
      </c>
      <c r="BG308" s="85">
        <f>IF(BG101="x",'3 - Projects'!$H154,0)+IF(BG102="x",'3 - Projects'!$H155)+IF(BG103="x",'3 - Projects'!$H156)+IF(BG104="x",'3 - Projects'!$H157)+IF(BG105="x",'3 - Projects'!$H158)</f>
        <v>0</v>
      </c>
      <c r="BH308" s="86">
        <f>IF(BH101="x",'3 - Projects'!$H154,0)+IF(BH102="x",'3 - Projects'!$H155)+IF(BH103="x",'3 - Projects'!$H156)+IF(BH104="x",'3 - Projects'!$H157)+IF(BH105="x",'3 - Projects'!$H158)</f>
        <v>0</v>
      </c>
    </row>
    <row r="309" spans="1:60">
      <c r="A309" s="84"/>
      <c r="B309" s="85" t="str">
        <f>IF(Resource3_Name&lt;&gt;"",Resource3_Name&amp;"(s)","")</f>
        <v/>
      </c>
      <c r="C309" s="85"/>
      <c r="D309" s="85"/>
      <c r="E309" s="85"/>
      <c r="F309" s="85"/>
      <c r="G309" s="85"/>
      <c r="H309" s="85"/>
      <c r="I309" s="84">
        <f>IF(I101="x",'3 - Projects'!$I154,0)+IF(I102="x",'3 - Projects'!$I155)+IF(I103="x",'3 - Projects'!$I156)+IF(I104="x",'3 - Projects'!$I157)+IF(I105="x",'3 - Projects'!$I158)</f>
        <v>0</v>
      </c>
      <c r="J309" s="85">
        <f>IF(J101="x",'3 - Projects'!$I154,0)+IF(J102="x",'3 - Projects'!$I155)+IF(J103="x",'3 - Projects'!$I156)+IF(J104="x",'3 - Projects'!$I157)+IF(J105="x",'3 - Projects'!$I158)</f>
        <v>0</v>
      </c>
      <c r="K309" s="85">
        <f>IF(K101="x",'3 - Projects'!$I154,0)+IF(K102="x",'3 - Projects'!$I155)+IF(K103="x",'3 - Projects'!$I156)+IF(K104="x",'3 - Projects'!$I157)+IF(K105="x",'3 - Projects'!$I158)</f>
        <v>0</v>
      </c>
      <c r="L309" s="85">
        <f>IF(L101="x",'3 - Projects'!$I154,0)+IF(L102="x",'3 - Projects'!$I155)+IF(L103="x",'3 - Projects'!$I156)+IF(L104="x",'3 - Projects'!$I157)+IF(L105="x",'3 - Projects'!$I158)</f>
        <v>0</v>
      </c>
      <c r="M309" s="85">
        <f>IF(M101="x",'3 - Projects'!$I154,0)+IF(M102="x",'3 - Projects'!$I155)+IF(M103="x",'3 - Projects'!$I156)+IF(M104="x",'3 - Projects'!$I157)+IF(M105="x",'3 - Projects'!$I158)</f>
        <v>0</v>
      </c>
      <c r="N309" s="85">
        <f>IF(N101="x",'3 - Projects'!$I154,0)+IF(N102="x",'3 - Projects'!$I155)+IF(N103="x",'3 - Projects'!$I156)+IF(N104="x",'3 - Projects'!$I157)+IF(N105="x",'3 - Projects'!$I158)</f>
        <v>0</v>
      </c>
      <c r="O309" s="85">
        <f>IF(O101="x",'3 - Projects'!$I154,0)+IF(O102="x",'3 - Projects'!$I155)+IF(O103="x",'3 - Projects'!$I156)+IF(O104="x",'3 - Projects'!$I157)+IF(O105="x",'3 - Projects'!$I158)</f>
        <v>0</v>
      </c>
      <c r="P309" s="85">
        <f>IF(P101="x",'3 - Projects'!$I154,0)+IF(P102="x",'3 - Projects'!$I155)+IF(P103="x",'3 - Projects'!$I156)+IF(P104="x",'3 - Projects'!$I157)+IF(P105="x",'3 - Projects'!$I158)</f>
        <v>0</v>
      </c>
      <c r="Q309" s="85">
        <f>IF(Q101="x",'3 - Projects'!$I154,0)+IF(Q102="x",'3 - Projects'!$I155)+IF(Q103="x",'3 - Projects'!$I156)+IF(Q104="x",'3 - Projects'!$I157)+IF(Q105="x",'3 - Projects'!$I158)</f>
        <v>0</v>
      </c>
      <c r="R309" s="85">
        <f>IF(R101="x",'3 - Projects'!$I154,0)+IF(R102="x",'3 - Projects'!$I155)+IF(R103="x",'3 - Projects'!$I156)+IF(R104="x",'3 - Projects'!$I157)+IF(R105="x",'3 - Projects'!$I158)</f>
        <v>0</v>
      </c>
      <c r="S309" s="85">
        <f>IF(S101="x",'3 - Projects'!$I154,0)+IF(S102="x",'3 - Projects'!$I155)+IF(S103="x",'3 - Projects'!$I156)+IF(S104="x",'3 - Projects'!$I157)+IF(S105="x",'3 - Projects'!$I158)</f>
        <v>0</v>
      </c>
      <c r="T309" s="85">
        <f>IF(T101="x",'3 - Projects'!$I154,0)+IF(T102="x",'3 - Projects'!$I155)+IF(T103="x",'3 - Projects'!$I156)+IF(T104="x",'3 - Projects'!$I157)+IF(T105="x",'3 - Projects'!$I158)</f>
        <v>0</v>
      </c>
      <c r="U309" s="85">
        <f>IF(U101="x",'3 - Projects'!$I154,0)+IF(U102="x",'3 - Projects'!$I155)+IF(U103="x",'3 - Projects'!$I156)+IF(U104="x",'3 - Projects'!$I157)+IF(U105="x",'3 - Projects'!$I158)</f>
        <v>0</v>
      </c>
      <c r="V309" s="85">
        <f>IF(V101="x",'3 - Projects'!$I154,0)+IF(V102="x",'3 - Projects'!$I155)+IF(V103="x",'3 - Projects'!$I156)+IF(V104="x",'3 - Projects'!$I157)+IF(V105="x",'3 - Projects'!$I158)</f>
        <v>0</v>
      </c>
      <c r="W309" s="85">
        <f>IF(W101="x",'3 - Projects'!$I154,0)+IF(W102="x",'3 - Projects'!$I155)+IF(W103="x",'3 - Projects'!$I156)+IF(W104="x",'3 - Projects'!$I157)+IF(W105="x",'3 - Projects'!$I158)</f>
        <v>0</v>
      </c>
      <c r="X309" s="85">
        <f>IF(X101="x",'3 - Projects'!$I154,0)+IF(X102="x",'3 - Projects'!$I155)+IF(X103="x",'3 - Projects'!$I156)+IF(X104="x",'3 - Projects'!$I157)+IF(X105="x",'3 - Projects'!$I158)</f>
        <v>0</v>
      </c>
      <c r="Y309" s="85">
        <f>IF(Y101="x",'3 - Projects'!$I154,0)+IF(Y102="x",'3 - Projects'!$I155)+IF(Y103="x",'3 - Projects'!$I156)+IF(Y104="x",'3 - Projects'!$I157)+IF(Y105="x",'3 - Projects'!$I158)</f>
        <v>0</v>
      </c>
      <c r="Z309" s="85">
        <f>IF(Z101="x",'3 - Projects'!$I154,0)+IF(Z102="x",'3 - Projects'!$I155)+IF(Z103="x",'3 - Projects'!$I156)+IF(Z104="x",'3 - Projects'!$I157)+IF(Z105="x",'3 - Projects'!$I158)</f>
        <v>0</v>
      </c>
      <c r="AA309" s="85">
        <f>IF(AA101="x",'3 - Projects'!$I154,0)+IF(AA102="x",'3 - Projects'!$I155)+IF(AA103="x",'3 - Projects'!$I156)+IF(AA104="x",'3 - Projects'!$I157)+IF(AA105="x",'3 - Projects'!$I158)</f>
        <v>0</v>
      </c>
      <c r="AB309" s="85">
        <f>IF(AB101="x",'3 - Projects'!$I154,0)+IF(AB102="x",'3 - Projects'!$I155)+IF(AB103="x",'3 - Projects'!$I156)+IF(AB104="x",'3 - Projects'!$I157)+IF(AB105="x",'3 - Projects'!$I158)</f>
        <v>0</v>
      </c>
      <c r="AC309" s="85">
        <f>IF(AC101="x",'3 - Projects'!$I154,0)+IF(AC102="x",'3 - Projects'!$I155)+IF(AC103="x",'3 - Projects'!$I156)+IF(AC104="x",'3 - Projects'!$I157)+IF(AC105="x",'3 - Projects'!$I158)</f>
        <v>0</v>
      </c>
      <c r="AD309" s="85">
        <f>IF(AD101="x",'3 - Projects'!$I154,0)+IF(AD102="x",'3 - Projects'!$I155)+IF(AD103="x",'3 - Projects'!$I156)+IF(AD104="x",'3 - Projects'!$I157)+IF(AD105="x",'3 - Projects'!$I158)</f>
        <v>0</v>
      </c>
      <c r="AE309" s="85">
        <f>IF(AE101="x",'3 - Projects'!$I154,0)+IF(AE102="x",'3 - Projects'!$I155)+IF(AE103="x",'3 - Projects'!$I156)+IF(AE104="x",'3 - Projects'!$I157)+IF(AE105="x",'3 - Projects'!$I158)</f>
        <v>0</v>
      </c>
      <c r="AF309" s="85">
        <f>IF(AF101="x",'3 - Projects'!$I154,0)+IF(AF102="x",'3 - Projects'!$I155)+IF(AF103="x",'3 - Projects'!$I156)+IF(AF104="x",'3 - Projects'!$I157)+IF(AF105="x",'3 - Projects'!$I158)</f>
        <v>0</v>
      </c>
      <c r="AG309" s="85">
        <f>IF(AG101="x",'3 - Projects'!$I154,0)+IF(AG102="x",'3 - Projects'!$I155)+IF(AG103="x",'3 - Projects'!$I156)+IF(AG104="x",'3 - Projects'!$I157)+IF(AG105="x",'3 - Projects'!$I158)</f>
        <v>0</v>
      </c>
      <c r="AH309" s="85">
        <f>IF(AH101="x",'3 - Projects'!$I154,0)+IF(AH102="x",'3 - Projects'!$I155)+IF(AH103="x",'3 - Projects'!$I156)+IF(AH104="x",'3 - Projects'!$I157)+IF(AH105="x",'3 - Projects'!$I158)</f>
        <v>0</v>
      </c>
      <c r="AI309" s="85">
        <f>IF(AI101="x",'3 - Projects'!$I154,0)+IF(AI102="x",'3 - Projects'!$I155)+IF(AI103="x",'3 - Projects'!$I156)+IF(AI104="x",'3 - Projects'!$I157)+IF(AI105="x",'3 - Projects'!$I158)</f>
        <v>0</v>
      </c>
      <c r="AJ309" s="85">
        <f>IF(AJ101="x",'3 - Projects'!$I154,0)+IF(AJ102="x",'3 - Projects'!$I155)+IF(AJ103="x",'3 - Projects'!$I156)+IF(AJ104="x",'3 - Projects'!$I157)+IF(AJ105="x",'3 - Projects'!$I158)</f>
        <v>0</v>
      </c>
      <c r="AK309" s="85">
        <f>IF(AK101="x",'3 - Projects'!$I154,0)+IF(AK102="x",'3 - Projects'!$I155)+IF(AK103="x",'3 - Projects'!$I156)+IF(AK104="x",'3 - Projects'!$I157)+IF(AK105="x",'3 - Projects'!$I158)</f>
        <v>0</v>
      </c>
      <c r="AL309" s="85">
        <f>IF(AL101="x",'3 - Projects'!$I154,0)+IF(AL102="x",'3 - Projects'!$I155)+IF(AL103="x",'3 - Projects'!$I156)+IF(AL104="x",'3 - Projects'!$I157)+IF(AL105="x",'3 - Projects'!$I158)</f>
        <v>0</v>
      </c>
      <c r="AM309" s="85">
        <f>IF(AM101="x",'3 - Projects'!$I154,0)+IF(AM102="x",'3 - Projects'!$I155)+IF(AM103="x",'3 - Projects'!$I156)+IF(AM104="x",'3 - Projects'!$I157)+IF(AM105="x",'3 - Projects'!$I158)</f>
        <v>0</v>
      </c>
      <c r="AN309" s="85">
        <f>IF(AN101="x",'3 - Projects'!$I154,0)+IF(AN102="x",'3 - Projects'!$I155)+IF(AN103="x",'3 - Projects'!$I156)+IF(AN104="x",'3 - Projects'!$I157)+IF(AN105="x",'3 - Projects'!$I158)</f>
        <v>0</v>
      </c>
      <c r="AO309" s="85">
        <f>IF(AO101="x",'3 - Projects'!$I154,0)+IF(AO102="x",'3 - Projects'!$I155)+IF(AO103="x",'3 - Projects'!$I156)+IF(AO104="x",'3 - Projects'!$I157)+IF(AO105="x",'3 - Projects'!$I158)</f>
        <v>0</v>
      </c>
      <c r="AP309" s="85">
        <f>IF(AP101="x",'3 - Projects'!$I154,0)+IF(AP102="x",'3 - Projects'!$I155)+IF(AP103="x",'3 - Projects'!$I156)+IF(AP104="x",'3 - Projects'!$I157)+IF(AP105="x",'3 - Projects'!$I158)</f>
        <v>0</v>
      </c>
      <c r="AQ309" s="85">
        <f>IF(AQ101="x",'3 - Projects'!$I154,0)+IF(AQ102="x",'3 - Projects'!$I155)+IF(AQ103="x",'3 - Projects'!$I156)+IF(AQ104="x",'3 - Projects'!$I157)+IF(AQ105="x",'3 - Projects'!$I158)</f>
        <v>0</v>
      </c>
      <c r="AR309" s="85">
        <f>IF(AR101="x",'3 - Projects'!$I154,0)+IF(AR102="x",'3 - Projects'!$I155)+IF(AR103="x",'3 - Projects'!$I156)+IF(AR104="x",'3 - Projects'!$I157)+IF(AR105="x",'3 - Projects'!$I158)</f>
        <v>0</v>
      </c>
      <c r="AS309" s="85">
        <f>IF(AS101="x",'3 - Projects'!$I154,0)+IF(AS102="x",'3 - Projects'!$I155)+IF(AS103="x",'3 - Projects'!$I156)+IF(AS104="x",'3 - Projects'!$I157)+IF(AS105="x",'3 - Projects'!$I158)</f>
        <v>0</v>
      </c>
      <c r="AT309" s="85">
        <f>IF(AT101="x",'3 - Projects'!$I154,0)+IF(AT102="x",'3 - Projects'!$I155)+IF(AT103="x",'3 - Projects'!$I156)+IF(AT104="x",'3 - Projects'!$I157)+IF(AT105="x",'3 - Projects'!$I158)</f>
        <v>0</v>
      </c>
      <c r="AU309" s="85">
        <f>IF(AU101="x",'3 - Projects'!$I154,0)+IF(AU102="x",'3 - Projects'!$I155)+IF(AU103="x",'3 - Projects'!$I156)+IF(AU104="x",'3 - Projects'!$I157)+IF(AU105="x",'3 - Projects'!$I158)</f>
        <v>0</v>
      </c>
      <c r="AV309" s="85">
        <f>IF(AV101="x",'3 - Projects'!$I154,0)+IF(AV102="x",'3 - Projects'!$I155)+IF(AV103="x",'3 - Projects'!$I156)+IF(AV104="x",'3 - Projects'!$I157)+IF(AV105="x",'3 - Projects'!$I158)</f>
        <v>0</v>
      </c>
      <c r="AW309" s="85">
        <f>IF(AW101="x",'3 - Projects'!$I154,0)+IF(AW102="x",'3 - Projects'!$I155)+IF(AW103="x",'3 - Projects'!$I156)+IF(AW104="x",'3 - Projects'!$I157)+IF(AW105="x",'3 - Projects'!$I158)</f>
        <v>0</v>
      </c>
      <c r="AX309" s="85">
        <f>IF(AX101="x",'3 - Projects'!$I154,0)+IF(AX102="x",'3 - Projects'!$I155)+IF(AX103="x",'3 - Projects'!$I156)+IF(AX104="x",'3 - Projects'!$I157)+IF(AX105="x",'3 - Projects'!$I158)</f>
        <v>0</v>
      </c>
      <c r="AY309" s="85">
        <f>IF(AY101="x",'3 - Projects'!$I154,0)+IF(AY102="x",'3 - Projects'!$I155)+IF(AY103="x",'3 - Projects'!$I156)+IF(AY104="x",'3 - Projects'!$I157)+IF(AY105="x",'3 - Projects'!$I158)</f>
        <v>0</v>
      </c>
      <c r="AZ309" s="85">
        <f>IF(AZ101="x",'3 - Projects'!$I154,0)+IF(AZ102="x",'3 - Projects'!$I155)+IF(AZ103="x",'3 - Projects'!$I156)+IF(AZ104="x",'3 - Projects'!$I157)+IF(AZ105="x",'3 - Projects'!$I158)</f>
        <v>0</v>
      </c>
      <c r="BA309" s="85">
        <f>IF(BA101="x",'3 - Projects'!$I154,0)+IF(BA102="x",'3 - Projects'!$I155)+IF(BA103="x",'3 - Projects'!$I156)+IF(BA104="x",'3 - Projects'!$I157)+IF(BA105="x",'3 - Projects'!$I158)</f>
        <v>0</v>
      </c>
      <c r="BB309" s="85">
        <f>IF(BB101="x",'3 - Projects'!$I154,0)+IF(BB102="x",'3 - Projects'!$I155)+IF(BB103="x",'3 - Projects'!$I156)+IF(BB104="x",'3 - Projects'!$I157)+IF(BB105="x",'3 - Projects'!$I158)</f>
        <v>0</v>
      </c>
      <c r="BC309" s="85">
        <f>IF(BC101="x",'3 - Projects'!$I154,0)+IF(BC102="x",'3 - Projects'!$I155)+IF(BC103="x",'3 - Projects'!$I156)+IF(BC104="x",'3 - Projects'!$I157)+IF(BC105="x",'3 - Projects'!$I158)</f>
        <v>0</v>
      </c>
      <c r="BD309" s="85">
        <f>IF(BD101="x",'3 - Projects'!$I154,0)+IF(BD102="x",'3 - Projects'!$I155)+IF(BD103="x",'3 - Projects'!$I156)+IF(BD104="x",'3 - Projects'!$I157)+IF(BD105="x",'3 - Projects'!$I158)</f>
        <v>0</v>
      </c>
      <c r="BE309" s="85">
        <f>IF(BE101="x",'3 - Projects'!$I154,0)+IF(BE102="x",'3 - Projects'!$I155)+IF(BE103="x",'3 - Projects'!$I156)+IF(BE104="x",'3 - Projects'!$I157)+IF(BE105="x",'3 - Projects'!$I158)</f>
        <v>0</v>
      </c>
      <c r="BF309" s="85">
        <f>IF(BF101="x",'3 - Projects'!$I154,0)+IF(BF102="x",'3 - Projects'!$I155)+IF(BF103="x",'3 - Projects'!$I156)+IF(BF104="x",'3 - Projects'!$I157)+IF(BF105="x",'3 - Projects'!$I158)</f>
        <v>0</v>
      </c>
      <c r="BG309" s="85">
        <f>IF(BG101="x",'3 - Projects'!$I154,0)+IF(BG102="x",'3 - Projects'!$I155)+IF(BG103="x",'3 - Projects'!$I156)+IF(BG104="x",'3 - Projects'!$I157)+IF(BG105="x",'3 - Projects'!$I158)</f>
        <v>0</v>
      </c>
      <c r="BH309" s="86">
        <f>IF(BH101="x",'3 - Projects'!$I154,0)+IF(BH102="x",'3 - Projects'!$I155)+IF(BH103="x",'3 - Projects'!$I156)+IF(BH104="x",'3 - Projects'!$I157)+IF(BH105="x",'3 - Projects'!$I158)</f>
        <v>0</v>
      </c>
    </row>
    <row r="310" spans="1:60">
      <c r="A310" s="84"/>
      <c r="B310" s="85" t="str">
        <f>IF(Resource4_Name&lt;&gt;"",Resource4_Name&amp;"(s)","")</f>
        <v/>
      </c>
      <c r="C310" s="85"/>
      <c r="D310" s="85"/>
      <c r="E310" s="85"/>
      <c r="F310" s="85"/>
      <c r="G310" s="85"/>
      <c r="H310" s="85"/>
      <c r="I310" s="84">
        <f>IF(I101="x",'3 - Projects'!$J154,0)+IF(I102="x",'3 - Projects'!$J155)+IF(I103="x",'3 - Projects'!$J156)+IF(I104="x",'3 - Projects'!$J157)+IF(I105="x",'3 - Projects'!$J158)</f>
        <v>0</v>
      </c>
      <c r="J310" s="85">
        <f>IF(J101="x",'3 - Projects'!$J154,0)+IF(J102="x",'3 - Projects'!$J155)+IF(J103="x",'3 - Projects'!$J156)+IF(J104="x",'3 - Projects'!$J157)+IF(J105="x",'3 - Projects'!$J158)</f>
        <v>0</v>
      </c>
      <c r="K310" s="85">
        <f>IF(K101="x",'3 - Projects'!$J154,0)+IF(K102="x",'3 - Projects'!$J155)+IF(K103="x",'3 - Projects'!$J156)+IF(K104="x",'3 - Projects'!$J157)+IF(K105="x",'3 - Projects'!$J158)</f>
        <v>0</v>
      </c>
      <c r="L310" s="85">
        <f>IF(L101="x",'3 - Projects'!$J154,0)+IF(L102="x",'3 - Projects'!$J155)+IF(L103="x",'3 - Projects'!$J156)+IF(L104="x",'3 - Projects'!$J157)+IF(L105="x",'3 - Projects'!$J158)</f>
        <v>0</v>
      </c>
      <c r="M310" s="85">
        <f>IF(M101="x",'3 - Projects'!$J154,0)+IF(M102="x",'3 - Projects'!$J155)+IF(M103="x",'3 - Projects'!$J156)+IF(M104="x",'3 - Projects'!$J157)+IF(M105="x",'3 - Projects'!$J158)</f>
        <v>0</v>
      </c>
      <c r="N310" s="85">
        <f>IF(N101="x",'3 - Projects'!$J154,0)+IF(N102="x",'3 - Projects'!$J155)+IF(N103="x",'3 - Projects'!$J156)+IF(N104="x",'3 - Projects'!$J157)+IF(N105="x",'3 - Projects'!$J158)</f>
        <v>0</v>
      </c>
      <c r="O310" s="85">
        <f>IF(O101="x",'3 - Projects'!$J154,0)+IF(O102="x",'3 - Projects'!$J155)+IF(O103="x",'3 - Projects'!$J156)+IF(O104="x",'3 - Projects'!$J157)+IF(O105="x",'3 - Projects'!$J158)</f>
        <v>0</v>
      </c>
      <c r="P310" s="85">
        <f>IF(P101="x",'3 - Projects'!$J154,0)+IF(P102="x",'3 - Projects'!$J155)+IF(P103="x",'3 - Projects'!$J156)+IF(P104="x",'3 - Projects'!$J157)+IF(P105="x",'3 - Projects'!$J158)</f>
        <v>0</v>
      </c>
      <c r="Q310" s="85">
        <f>IF(Q101="x",'3 - Projects'!$J154,0)+IF(Q102="x",'3 - Projects'!$J155)+IF(Q103="x",'3 - Projects'!$J156)+IF(Q104="x",'3 - Projects'!$J157)+IF(Q105="x",'3 - Projects'!$J158)</f>
        <v>0</v>
      </c>
      <c r="R310" s="85">
        <f>IF(R101="x",'3 - Projects'!$J154,0)+IF(R102="x",'3 - Projects'!$J155)+IF(R103="x",'3 - Projects'!$J156)+IF(R104="x",'3 - Projects'!$J157)+IF(R105="x",'3 - Projects'!$J158)</f>
        <v>0</v>
      </c>
      <c r="S310" s="85">
        <f>IF(S101="x",'3 - Projects'!$J154,0)+IF(S102="x",'3 - Projects'!$J155)+IF(S103="x",'3 - Projects'!$J156)+IF(S104="x",'3 - Projects'!$J157)+IF(S105="x",'3 - Projects'!$J158)</f>
        <v>0</v>
      </c>
      <c r="T310" s="85">
        <f>IF(T101="x",'3 - Projects'!$J154,0)+IF(T102="x",'3 - Projects'!$J155)+IF(T103="x",'3 - Projects'!$J156)+IF(T104="x",'3 - Projects'!$J157)+IF(T105="x",'3 - Projects'!$J158)</f>
        <v>0</v>
      </c>
      <c r="U310" s="85">
        <f>IF(U101="x",'3 - Projects'!$J154,0)+IF(U102="x",'3 - Projects'!$J155)+IF(U103="x",'3 - Projects'!$J156)+IF(U104="x",'3 - Projects'!$J157)+IF(U105="x",'3 - Projects'!$J158)</f>
        <v>0</v>
      </c>
      <c r="V310" s="85">
        <f>IF(V101="x",'3 - Projects'!$J154,0)+IF(V102="x",'3 - Projects'!$J155)+IF(V103="x",'3 - Projects'!$J156)+IF(V104="x",'3 - Projects'!$J157)+IF(V105="x",'3 - Projects'!$J158)</f>
        <v>0</v>
      </c>
      <c r="W310" s="85">
        <f>IF(W101="x",'3 - Projects'!$J154,0)+IF(W102="x",'3 - Projects'!$J155)+IF(W103="x",'3 - Projects'!$J156)+IF(W104="x",'3 - Projects'!$J157)+IF(W105="x",'3 - Projects'!$J158)</f>
        <v>0</v>
      </c>
      <c r="X310" s="85">
        <f>IF(X101="x",'3 - Projects'!$J154,0)+IF(X102="x",'3 - Projects'!$J155)+IF(X103="x",'3 - Projects'!$J156)+IF(X104="x",'3 - Projects'!$J157)+IF(X105="x",'3 - Projects'!$J158)</f>
        <v>0</v>
      </c>
      <c r="Y310" s="85">
        <f>IF(Y101="x",'3 - Projects'!$J154,0)+IF(Y102="x",'3 - Projects'!$J155)+IF(Y103="x",'3 - Projects'!$J156)+IF(Y104="x",'3 - Projects'!$J157)+IF(Y105="x",'3 - Projects'!$J158)</f>
        <v>0</v>
      </c>
      <c r="Z310" s="85">
        <f>IF(Z101="x",'3 - Projects'!$J154,0)+IF(Z102="x",'3 - Projects'!$J155)+IF(Z103="x",'3 - Projects'!$J156)+IF(Z104="x",'3 - Projects'!$J157)+IF(Z105="x",'3 - Projects'!$J158)</f>
        <v>0</v>
      </c>
      <c r="AA310" s="85">
        <f>IF(AA101="x",'3 - Projects'!$J154,0)+IF(AA102="x",'3 - Projects'!$J155)+IF(AA103="x",'3 - Projects'!$J156)+IF(AA104="x",'3 - Projects'!$J157)+IF(AA105="x",'3 - Projects'!$J158)</f>
        <v>0</v>
      </c>
      <c r="AB310" s="85">
        <f>IF(AB101="x",'3 - Projects'!$J154,0)+IF(AB102="x",'3 - Projects'!$J155)+IF(AB103="x",'3 - Projects'!$J156)+IF(AB104="x",'3 - Projects'!$J157)+IF(AB105="x",'3 - Projects'!$J158)</f>
        <v>0</v>
      </c>
      <c r="AC310" s="85">
        <f>IF(AC101="x",'3 - Projects'!$J154,0)+IF(AC102="x",'3 - Projects'!$J155)+IF(AC103="x",'3 - Projects'!$J156)+IF(AC104="x",'3 - Projects'!$J157)+IF(AC105="x",'3 - Projects'!$J158)</f>
        <v>0</v>
      </c>
      <c r="AD310" s="85">
        <f>IF(AD101="x",'3 - Projects'!$J154,0)+IF(AD102="x",'3 - Projects'!$J155)+IF(AD103="x",'3 - Projects'!$J156)+IF(AD104="x",'3 - Projects'!$J157)+IF(AD105="x",'3 - Projects'!$J158)</f>
        <v>0</v>
      </c>
      <c r="AE310" s="85">
        <f>IF(AE101="x",'3 - Projects'!$J154,0)+IF(AE102="x",'3 - Projects'!$J155)+IF(AE103="x",'3 - Projects'!$J156)+IF(AE104="x",'3 - Projects'!$J157)+IF(AE105="x",'3 - Projects'!$J158)</f>
        <v>0</v>
      </c>
      <c r="AF310" s="85">
        <f>IF(AF101="x",'3 - Projects'!$J154,0)+IF(AF102="x",'3 - Projects'!$J155)+IF(AF103="x",'3 - Projects'!$J156)+IF(AF104="x",'3 - Projects'!$J157)+IF(AF105="x",'3 - Projects'!$J158)</f>
        <v>0</v>
      </c>
      <c r="AG310" s="85">
        <f>IF(AG101="x",'3 - Projects'!$J154,0)+IF(AG102="x",'3 - Projects'!$J155)+IF(AG103="x",'3 - Projects'!$J156)+IF(AG104="x",'3 - Projects'!$J157)+IF(AG105="x",'3 - Projects'!$J158)</f>
        <v>0</v>
      </c>
      <c r="AH310" s="85">
        <f>IF(AH101="x",'3 - Projects'!$J154,0)+IF(AH102="x",'3 - Projects'!$J155)+IF(AH103="x",'3 - Projects'!$J156)+IF(AH104="x",'3 - Projects'!$J157)+IF(AH105="x",'3 - Projects'!$J158)</f>
        <v>0</v>
      </c>
      <c r="AI310" s="85">
        <f>IF(AI101="x",'3 - Projects'!$J154,0)+IF(AI102="x",'3 - Projects'!$J155)+IF(AI103="x",'3 - Projects'!$J156)+IF(AI104="x",'3 - Projects'!$J157)+IF(AI105="x",'3 - Projects'!$J158)</f>
        <v>0</v>
      </c>
      <c r="AJ310" s="85">
        <f>IF(AJ101="x",'3 - Projects'!$J154,0)+IF(AJ102="x",'3 - Projects'!$J155)+IF(AJ103="x",'3 - Projects'!$J156)+IF(AJ104="x",'3 - Projects'!$J157)+IF(AJ105="x",'3 - Projects'!$J158)</f>
        <v>0</v>
      </c>
      <c r="AK310" s="85">
        <f>IF(AK101="x",'3 - Projects'!$J154,0)+IF(AK102="x",'3 - Projects'!$J155)+IF(AK103="x",'3 - Projects'!$J156)+IF(AK104="x",'3 - Projects'!$J157)+IF(AK105="x",'3 - Projects'!$J158)</f>
        <v>0</v>
      </c>
      <c r="AL310" s="85">
        <f>IF(AL101="x",'3 - Projects'!$J154,0)+IF(AL102="x",'3 - Projects'!$J155)+IF(AL103="x",'3 - Projects'!$J156)+IF(AL104="x",'3 - Projects'!$J157)+IF(AL105="x",'3 - Projects'!$J158)</f>
        <v>0</v>
      </c>
      <c r="AM310" s="85">
        <f>IF(AM101="x",'3 - Projects'!$J154,0)+IF(AM102="x",'3 - Projects'!$J155)+IF(AM103="x",'3 - Projects'!$J156)+IF(AM104="x",'3 - Projects'!$J157)+IF(AM105="x",'3 - Projects'!$J158)</f>
        <v>0</v>
      </c>
      <c r="AN310" s="85">
        <f>IF(AN101="x",'3 - Projects'!$J154,0)+IF(AN102="x",'3 - Projects'!$J155)+IF(AN103="x",'3 - Projects'!$J156)+IF(AN104="x",'3 - Projects'!$J157)+IF(AN105="x",'3 - Projects'!$J158)</f>
        <v>0</v>
      </c>
      <c r="AO310" s="85">
        <f>IF(AO101="x",'3 - Projects'!$J154,0)+IF(AO102="x",'3 - Projects'!$J155)+IF(AO103="x",'3 - Projects'!$J156)+IF(AO104="x",'3 - Projects'!$J157)+IF(AO105="x",'3 - Projects'!$J158)</f>
        <v>0</v>
      </c>
      <c r="AP310" s="85">
        <f>IF(AP101="x",'3 - Projects'!$J154,0)+IF(AP102="x",'3 - Projects'!$J155)+IF(AP103="x",'3 - Projects'!$J156)+IF(AP104="x",'3 - Projects'!$J157)+IF(AP105="x",'3 - Projects'!$J158)</f>
        <v>0</v>
      </c>
      <c r="AQ310" s="85">
        <f>IF(AQ101="x",'3 - Projects'!$J154,0)+IF(AQ102="x",'3 - Projects'!$J155)+IF(AQ103="x",'3 - Projects'!$J156)+IF(AQ104="x",'3 - Projects'!$J157)+IF(AQ105="x",'3 - Projects'!$J158)</f>
        <v>0</v>
      </c>
      <c r="AR310" s="85">
        <f>IF(AR101="x",'3 - Projects'!$J154,0)+IF(AR102="x",'3 - Projects'!$J155)+IF(AR103="x",'3 - Projects'!$J156)+IF(AR104="x",'3 - Projects'!$J157)+IF(AR105="x",'3 - Projects'!$J158)</f>
        <v>0</v>
      </c>
      <c r="AS310" s="85">
        <f>IF(AS101="x",'3 - Projects'!$J154,0)+IF(AS102="x",'3 - Projects'!$J155)+IF(AS103="x",'3 - Projects'!$J156)+IF(AS104="x",'3 - Projects'!$J157)+IF(AS105="x",'3 - Projects'!$J158)</f>
        <v>0</v>
      </c>
      <c r="AT310" s="85">
        <f>IF(AT101="x",'3 - Projects'!$J154,0)+IF(AT102="x",'3 - Projects'!$J155)+IF(AT103="x",'3 - Projects'!$J156)+IF(AT104="x",'3 - Projects'!$J157)+IF(AT105="x",'3 - Projects'!$J158)</f>
        <v>0</v>
      </c>
      <c r="AU310" s="85">
        <f>IF(AU101="x",'3 - Projects'!$J154,0)+IF(AU102="x",'3 - Projects'!$J155)+IF(AU103="x",'3 - Projects'!$J156)+IF(AU104="x",'3 - Projects'!$J157)+IF(AU105="x",'3 - Projects'!$J158)</f>
        <v>0</v>
      </c>
      <c r="AV310" s="85">
        <f>IF(AV101="x",'3 - Projects'!$J154,0)+IF(AV102="x",'3 - Projects'!$J155)+IF(AV103="x",'3 - Projects'!$J156)+IF(AV104="x",'3 - Projects'!$J157)+IF(AV105="x",'3 - Projects'!$J158)</f>
        <v>0</v>
      </c>
      <c r="AW310" s="85">
        <f>IF(AW101="x",'3 - Projects'!$J154,0)+IF(AW102="x",'3 - Projects'!$J155)+IF(AW103="x",'3 - Projects'!$J156)+IF(AW104="x",'3 - Projects'!$J157)+IF(AW105="x",'3 - Projects'!$J158)</f>
        <v>0</v>
      </c>
      <c r="AX310" s="85">
        <f>IF(AX101="x",'3 - Projects'!$J154,0)+IF(AX102="x",'3 - Projects'!$J155)+IF(AX103="x",'3 - Projects'!$J156)+IF(AX104="x",'3 - Projects'!$J157)+IF(AX105="x",'3 - Projects'!$J158)</f>
        <v>0</v>
      </c>
      <c r="AY310" s="85">
        <f>IF(AY101="x",'3 - Projects'!$J154,0)+IF(AY102="x",'3 - Projects'!$J155)+IF(AY103="x",'3 - Projects'!$J156)+IF(AY104="x",'3 - Projects'!$J157)+IF(AY105="x",'3 - Projects'!$J158)</f>
        <v>0</v>
      </c>
      <c r="AZ310" s="85">
        <f>IF(AZ101="x",'3 - Projects'!$J154,0)+IF(AZ102="x",'3 - Projects'!$J155)+IF(AZ103="x",'3 - Projects'!$J156)+IF(AZ104="x",'3 - Projects'!$J157)+IF(AZ105="x",'3 - Projects'!$J158)</f>
        <v>0</v>
      </c>
      <c r="BA310" s="85">
        <f>IF(BA101="x",'3 - Projects'!$J154,0)+IF(BA102="x",'3 - Projects'!$J155)+IF(BA103="x",'3 - Projects'!$J156)+IF(BA104="x",'3 - Projects'!$J157)+IF(BA105="x",'3 - Projects'!$J158)</f>
        <v>0</v>
      </c>
      <c r="BB310" s="85">
        <f>IF(BB101="x",'3 - Projects'!$J154,0)+IF(BB102="x",'3 - Projects'!$J155)+IF(BB103="x",'3 - Projects'!$J156)+IF(BB104="x",'3 - Projects'!$J157)+IF(BB105="x",'3 - Projects'!$J158)</f>
        <v>0</v>
      </c>
      <c r="BC310" s="85">
        <f>IF(BC101="x",'3 - Projects'!$J154,0)+IF(BC102="x",'3 - Projects'!$J155)+IF(BC103="x",'3 - Projects'!$J156)+IF(BC104="x",'3 - Projects'!$J157)+IF(BC105="x",'3 - Projects'!$J158)</f>
        <v>0</v>
      </c>
      <c r="BD310" s="85">
        <f>IF(BD101="x",'3 - Projects'!$J154,0)+IF(BD102="x",'3 - Projects'!$J155)+IF(BD103="x",'3 - Projects'!$J156)+IF(BD104="x",'3 - Projects'!$J157)+IF(BD105="x",'3 - Projects'!$J158)</f>
        <v>0</v>
      </c>
      <c r="BE310" s="85">
        <f>IF(BE101="x",'3 - Projects'!$J154,0)+IF(BE102="x",'3 - Projects'!$J155)+IF(BE103="x",'3 - Projects'!$J156)+IF(BE104="x",'3 - Projects'!$J157)+IF(BE105="x",'3 - Projects'!$J158)</f>
        <v>0</v>
      </c>
      <c r="BF310" s="85">
        <f>IF(BF101="x",'3 - Projects'!$J154,0)+IF(BF102="x",'3 - Projects'!$J155)+IF(BF103="x",'3 - Projects'!$J156)+IF(BF104="x",'3 - Projects'!$J157)+IF(BF105="x",'3 - Projects'!$J158)</f>
        <v>0</v>
      </c>
      <c r="BG310" s="85">
        <f>IF(BG101="x",'3 - Projects'!$J154,0)+IF(BG102="x",'3 - Projects'!$J155)+IF(BG103="x",'3 - Projects'!$J156)+IF(BG104="x",'3 - Projects'!$J157)+IF(BG105="x",'3 - Projects'!$J158)</f>
        <v>0</v>
      </c>
      <c r="BH310" s="86">
        <f>IF(BH101="x",'3 - Projects'!$J154,0)+IF(BH102="x",'3 - Projects'!$J155)+IF(BH103="x",'3 - Projects'!$J156)+IF(BH104="x",'3 - Projects'!$J157)+IF(BH105="x",'3 - Projects'!$J158)</f>
        <v>0</v>
      </c>
    </row>
    <row r="311" spans="1:60">
      <c r="A311" s="84"/>
      <c r="B311" s="85" t="str">
        <f>IF(Resource5_Name&lt;&gt;"",Resource5_Name&amp;"(s)","")</f>
        <v/>
      </c>
      <c r="C311" s="85"/>
      <c r="D311" s="85"/>
      <c r="E311" s="85"/>
      <c r="F311" s="85"/>
      <c r="G311" s="85"/>
      <c r="H311" s="85"/>
      <c r="I311" s="84">
        <f>IF(I101="x",'3 - Projects'!$K154,0)+IF(I102="x",'3 - Projects'!$K155)+IF(I103="x",'3 - Projects'!$K156)+IF(I104="x",'3 - Projects'!$K157)+IF(I105="x",'3 - Projects'!$K158)</f>
        <v>0</v>
      </c>
      <c r="J311" s="85">
        <f>IF(J101="x",'3 - Projects'!$K154,0)+IF(J102="x",'3 - Projects'!$K155)+IF(J103="x",'3 - Projects'!$K156)+IF(J104="x",'3 - Projects'!$K157)+IF(J105="x",'3 - Projects'!$K158)</f>
        <v>0</v>
      </c>
      <c r="K311" s="85">
        <f>IF(K101="x",'3 - Projects'!$K154,0)+IF(K102="x",'3 - Projects'!$K155)+IF(K103="x",'3 - Projects'!$K156)+IF(K104="x",'3 - Projects'!$K157)+IF(K105="x",'3 - Projects'!$K158)</f>
        <v>0</v>
      </c>
      <c r="L311" s="85">
        <f>IF(L101="x",'3 - Projects'!$K154,0)+IF(L102="x",'3 - Projects'!$K155)+IF(L103="x",'3 - Projects'!$K156)+IF(L104="x",'3 - Projects'!$K157)+IF(L105="x",'3 - Projects'!$K158)</f>
        <v>0</v>
      </c>
      <c r="M311" s="85">
        <f>IF(M101="x",'3 - Projects'!$K154,0)+IF(M102="x",'3 - Projects'!$K155)+IF(M103="x",'3 - Projects'!$K156)+IF(M104="x",'3 - Projects'!$K157)+IF(M105="x",'3 - Projects'!$K158)</f>
        <v>0</v>
      </c>
      <c r="N311" s="85">
        <f>IF(N101="x",'3 - Projects'!$K154,0)+IF(N102="x",'3 - Projects'!$K155)+IF(N103="x",'3 - Projects'!$K156)+IF(N104="x",'3 - Projects'!$K157)+IF(N105="x",'3 - Projects'!$K158)</f>
        <v>0</v>
      </c>
      <c r="O311" s="85">
        <f>IF(O101="x",'3 - Projects'!$K154,0)+IF(O102="x",'3 - Projects'!$K155)+IF(O103="x",'3 - Projects'!$K156)+IF(O104="x",'3 - Projects'!$K157)+IF(O105="x",'3 - Projects'!$K158)</f>
        <v>0</v>
      </c>
      <c r="P311" s="85">
        <f>IF(P101="x",'3 - Projects'!$K154,0)+IF(P102="x",'3 - Projects'!$K155)+IF(P103="x",'3 - Projects'!$K156)+IF(P104="x",'3 - Projects'!$K157)+IF(P105="x",'3 - Projects'!$K158)</f>
        <v>0</v>
      </c>
      <c r="Q311" s="85">
        <f>IF(Q101="x",'3 - Projects'!$K154,0)+IF(Q102="x",'3 - Projects'!$K155)+IF(Q103="x",'3 - Projects'!$K156)+IF(Q104="x",'3 - Projects'!$K157)+IF(Q105="x",'3 - Projects'!$K158)</f>
        <v>0</v>
      </c>
      <c r="R311" s="85">
        <f>IF(R101="x",'3 - Projects'!$K154,0)+IF(R102="x",'3 - Projects'!$K155)+IF(R103="x",'3 - Projects'!$K156)+IF(R104="x",'3 - Projects'!$K157)+IF(R105="x",'3 - Projects'!$K158)</f>
        <v>0</v>
      </c>
      <c r="S311" s="85">
        <f>IF(S101="x",'3 - Projects'!$K154,0)+IF(S102="x",'3 - Projects'!$K155)+IF(S103="x",'3 - Projects'!$K156)+IF(S104="x",'3 - Projects'!$K157)+IF(S105="x",'3 - Projects'!$K158)</f>
        <v>0</v>
      </c>
      <c r="T311" s="85">
        <f>IF(T101="x",'3 - Projects'!$K154,0)+IF(T102="x",'3 - Projects'!$K155)+IF(T103="x",'3 - Projects'!$K156)+IF(T104="x",'3 - Projects'!$K157)+IF(T105="x",'3 - Projects'!$K158)</f>
        <v>0</v>
      </c>
      <c r="U311" s="85">
        <f>IF(U101="x",'3 - Projects'!$K154,0)+IF(U102="x",'3 - Projects'!$K155)+IF(U103="x",'3 - Projects'!$K156)+IF(U104="x",'3 - Projects'!$K157)+IF(U105="x",'3 - Projects'!$K158)</f>
        <v>0</v>
      </c>
      <c r="V311" s="85">
        <f>IF(V101="x",'3 - Projects'!$K154,0)+IF(V102="x",'3 - Projects'!$K155)+IF(V103="x",'3 - Projects'!$K156)+IF(V104="x",'3 - Projects'!$K157)+IF(V105="x",'3 - Projects'!$K158)</f>
        <v>0</v>
      </c>
      <c r="W311" s="85">
        <f>IF(W101="x",'3 - Projects'!$K154,0)+IF(W102="x",'3 - Projects'!$K155)+IF(W103="x",'3 - Projects'!$K156)+IF(W104="x",'3 - Projects'!$K157)+IF(W105="x",'3 - Projects'!$K158)</f>
        <v>0</v>
      </c>
      <c r="X311" s="85">
        <f>IF(X101="x",'3 - Projects'!$K154,0)+IF(X102="x",'3 - Projects'!$K155)+IF(X103="x",'3 - Projects'!$K156)+IF(X104="x",'3 - Projects'!$K157)+IF(X105="x",'3 - Projects'!$K158)</f>
        <v>0</v>
      </c>
      <c r="Y311" s="85">
        <f>IF(Y101="x",'3 - Projects'!$K154,0)+IF(Y102="x",'3 - Projects'!$K155)+IF(Y103="x",'3 - Projects'!$K156)+IF(Y104="x",'3 - Projects'!$K157)+IF(Y105="x",'3 - Projects'!$K158)</f>
        <v>0</v>
      </c>
      <c r="Z311" s="85">
        <f>IF(Z101="x",'3 - Projects'!$K154,0)+IF(Z102="x",'3 - Projects'!$K155)+IF(Z103="x",'3 - Projects'!$K156)+IF(Z104="x",'3 - Projects'!$K157)+IF(Z105="x",'3 - Projects'!$K158)</f>
        <v>0</v>
      </c>
      <c r="AA311" s="85">
        <f>IF(AA101="x",'3 - Projects'!$K154,0)+IF(AA102="x",'3 - Projects'!$K155)+IF(AA103="x",'3 - Projects'!$K156)+IF(AA104="x",'3 - Projects'!$K157)+IF(AA105="x",'3 - Projects'!$K158)</f>
        <v>0</v>
      </c>
      <c r="AB311" s="85">
        <f>IF(AB101="x",'3 - Projects'!$K154,0)+IF(AB102="x",'3 - Projects'!$K155)+IF(AB103="x",'3 - Projects'!$K156)+IF(AB104="x",'3 - Projects'!$K157)+IF(AB105="x",'3 - Projects'!$K158)</f>
        <v>0</v>
      </c>
      <c r="AC311" s="85">
        <f>IF(AC101="x",'3 - Projects'!$K154,0)+IF(AC102="x",'3 - Projects'!$K155)+IF(AC103="x",'3 - Projects'!$K156)+IF(AC104="x",'3 - Projects'!$K157)+IF(AC105="x",'3 - Projects'!$K158)</f>
        <v>0</v>
      </c>
      <c r="AD311" s="85">
        <f>IF(AD101="x",'3 - Projects'!$K154,0)+IF(AD102="x",'3 - Projects'!$K155)+IF(AD103="x",'3 - Projects'!$K156)+IF(AD104="x",'3 - Projects'!$K157)+IF(AD105="x",'3 - Projects'!$K158)</f>
        <v>0</v>
      </c>
      <c r="AE311" s="85">
        <f>IF(AE101="x",'3 - Projects'!$K154,0)+IF(AE102="x",'3 - Projects'!$K155)+IF(AE103="x",'3 - Projects'!$K156)+IF(AE104="x",'3 - Projects'!$K157)+IF(AE105="x",'3 - Projects'!$K158)</f>
        <v>0</v>
      </c>
      <c r="AF311" s="85">
        <f>IF(AF101="x",'3 - Projects'!$K154,0)+IF(AF102="x",'3 - Projects'!$K155)+IF(AF103="x",'3 - Projects'!$K156)+IF(AF104="x",'3 - Projects'!$K157)+IF(AF105="x",'3 - Projects'!$K158)</f>
        <v>0</v>
      </c>
      <c r="AG311" s="85">
        <f>IF(AG101="x",'3 - Projects'!$K154,0)+IF(AG102="x",'3 - Projects'!$K155)+IF(AG103="x",'3 - Projects'!$K156)+IF(AG104="x",'3 - Projects'!$K157)+IF(AG105="x",'3 - Projects'!$K158)</f>
        <v>0</v>
      </c>
      <c r="AH311" s="85">
        <f>IF(AH101="x",'3 - Projects'!$K154,0)+IF(AH102="x",'3 - Projects'!$K155)+IF(AH103="x",'3 - Projects'!$K156)+IF(AH104="x",'3 - Projects'!$K157)+IF(AH105="x",'3 - Projects'!$K158)</f>
        <v>0</v>
      </c>
      <c r="AI311" s="85">
        <f>IF(AI101="x",'3 - Projects'!$K154,0)+IF(AI102="x",'3 - Projects'!$K155)+IF(AI103="x",'3 - Projects'!$K156)+IF(AI104="x",'3 - Projects'!$K157)+IF(AI105="x",'3 - Projects'!$K158)</f>
        <v>0</v>
      </c>
      <c r="AJ311" s="85">
        <f>IF(AJ101="x",'3 - Projects'!$K154,0)+IF(AJ102="x",'3 - Projects'!$K155)+IF(AJ103="x",'3 - Projects'!$K156)+IF(AJ104="x",'3 - Projects'!$K157)+IF(AJ105="x",'3 - Projects'!$K158)</f>
        <v>0</v>
      </c>
      <c r="AK311" s="85">
        <f>IF(AK101="x",'3 - Projects'!$K154,0)+IF(AK102="x",'3 - Projects'!$K155)+IF(AK103="x",'3 - Projects'!$K156)+IF(AK104="x",'3 - Projects'!$K157)+IF(AK105="x",'3 - Projects'!$K158)</f>
        <v>0</v>
      </c>
      <c r="AL311" s="85">
        <f>IF(AL101="x",'3 - Projects'!$K154,0)+IF(AL102="x",'3 - Projects'!$K155)+IF(AL103="x",'3 - Projects'!$K156)+IF(AL104="x",'3 - Projects'!$K157)+IF(AL105="x",'3 - Projects'!$K158)</f>
        <v>0</v>
      </c>
      <c r="AM311" s="85">
        <f>IF(AM101="x",'3 - Projects'!$K154,0)+IF(AM102="x",'3 - Projects'!$K155)+IF(AM103="x",'3 - Projects'!$K156)+IF(AM104="x",'3 - Projects'!$K157)+IF(AM105="x",'3 - Projects'!$K158)</f>
        <v>0</v>
      </c>
      <c r="AN311" s="85">
        <f>IF(AN101="x",'3 - Projects'!$K154,0)+IF(AN102="x",'3 - Projects'!$K155)+IF(AN103="x",'3 - Projects'!$K156)+IF(AN104="x",'3 - Projects'!$K157)+IF(AN105="x",'3 - Projects'!$K158)</f>
        <v>0</v>
      </c>
      <c r="AO311" s="85">
        <f>IF(AO101="x",'3 - Projects'!$K154,0)+IF(AO102="x",'3 - Projects'!$K155)+IF(AO103="x",'3 - Projects'!$K156)+IF(AO104="x",'3 - Projects'!$K157)+IF(AO105="x",'3 - Projects'!$K158)</f>
        <v>0</v>
      </c>
      <c r="AP311" s="85">
        <f>IF(AP101="x",'3 - Projects'!$K154,0)+IF(AP102="x",'3 - Projects'!$K155)+IF(AP103="x",'3 - Projects'!$K156)+IF(AP104="x",'3 - Projects'!$K157)+IF(AP105="x",'3 - Projects'!$K158)</f>
        <v>0</v>
      </c>
      <c r="AQ311" s="85">
        <f>IF(AQ101="x",'3 - Projects'!$K154,0)+IF(AQ102="x",'3 - Projects'!$K155)+IF(AQ103="x",'3 - Projects'!$K156)+IF(AQ104="x",'3 - Projects'!$K157)+IF(AQ105="x",'3 - Projects'!$K158)</f>
        <v>0</v>
      </c>
      <c r="AR311" s="85">
        <f>IF(AR101="x",'3 - Projects'!$K154,0)+IF(AR102="x",'3 - Projects'!$K155)+IF(AR103="x",'3 - Projects'!$K156)+IF(AR104="x",'3 - Projects'!$K157)+IF(AR105="x",'3 - Projects'!$K158)</f>
        <v>0</v>
      </c>
      <c r="AS311" s="85">
        <f>IF(AS101="x",'3 - Projects'!$K154,0)+IF(AS102="x",'3 - Projects'!$K155)+IF(AS103="x",'3 - Projects'!$K156)+IF(AS104="x",'3 - Projects'!$K157)+IF(AS105="x",'3 - Projects'!$K158)</f>
        <v>0</v>
      </c>
      <c r="AT311" s="85">
        <f>IF(AT101="x",'3 - Projects'!$K154,0)+IF(AT102="x",'3 - Projects'!$K155)+IF(AT103="x",'3 - Projects'!$K156)+IF(AT104="x",'3 - Projects'!$K157)+IF(AT105="x",'3 - Projects'!$K158)</f>
        <v>0</v>
      </c>
      <c r="AU311" s="85">
        <f>IF(AU101="x",'3 - Projects'!$K154,0)+IF(AU102="x",'3 - Projects'!$K155)+IF(AU103="x",'3 - Projects'!$K156)+IF(AU104="x",'3 - Projects'!$K157)+IF(AU105="x",'3 - Projects'!$K158)</f>
        <v>0</v>
      </c>
      <c r="AV311" s="85">
        <f>IF(AV101="x",'3 - Projects'!$K154,0)+IF(AV102="x",'3 - Projects'!$K155)+IF(AV103="x",'3 - Projects'!$K156)+IF(AV104="x",'3 - Projects'!$K157)+IF(AV105="x",'3 - Projects'!$K158)</f>
        <v>0</v>
      </c>
      <c r="AW311" s="85">
        <f>IF(AW101="x",'3 - Projects'!$K154,0)+IF(AW102="x",'3 - Projects'!$K155)+IF(AW103="x",'3 - Projects'!$K156)+IF(AW104="x",'3 - Projects'!$K157)+IF(AW105="x",'3 - Projects'!$K158)</f>
        <v>0</v>
      </c>
      <c r="AX311" s="85">
        <f>IF(AX101="x",'3 - Projects'!$K154,0)+IF(AX102="x",'3 - Projects'!$K155)+IF(AX103="x",'3 - Projects'!$K156)+IF(AX104="x",'3 - Projects'!$K157)+IF(AX105="x",'3 - Projects'!$K158)</f>
        <v>0</v>
      </c>
      <c r="AY311" s="85">
        <f>IF(AY101="x",'3 - Projects'!$K154,0)+IF(AY102="x",'3 - Projects'!$K155)+IF(AY103="x",'3 - Projects'!$K156)+IF(AY104="x",'3 - Projects'!$K157)+IF(AY105="x",'3 - Projects'!$K158)</f>
        <v>0</v>
      </c>
      <c r="AZ311" s="85">
        <f>IF(AZ101="x",'3 - Projects'!$K154,0)+IF(AZ102="x",'3 - Projects'!$K155)+IF(AZ103="x",'3 - Projects'!$K156)+IF(AZ104="x",'3 - Projects'!$K157)+IF(AZ105="x",'3 - Projects'!$K158)</f>
        <v>0</v>
      </c>
      <c r="BA311" s="85">
        <f>IF(BA101="x",'3 - Projects'!$K154,0)+IF(BA102="x",'3 - Projects'!$K155)+IF(BA103="x",'3 - Projects'!$K156)+IF(BA104="x",'3 - Projects'!$K157)+IF(BA105="x",'3 - Projects'!$K158)</f>
        <v>0</v>
      </c>
      <c r="BB311" s="85">
        <f>IF(BB101="x",'3 - Projects'!$K154,0)+IF(BB102="x",'3 - Projects'!$K155)+IF(BB103="x",'3 - Projects'!$K156)+IF(BB104="x",'3 - Projects'!$K157)+IF(BB105="x",'3 - Projects'!$K158)</f>
        <v>0</v>
      </c>
      <c r="BC311" s="85">
        <f>IF(BC101="x",'3 - Projects'!$K154,0)+IF(BC102="x",'3 - Projects'!$K155)+IF(BC103="x",'3 - Projects'!$K156)+IF(BC104="x",'3 - Projects'!$K157)+IF(BC105="x",'3 - Projects'!$K158)</f>
        <v>0</v>
      </c>
      <c r="BD311" s="85">
        <f>IF(BD101="x",'3 - Projects'!$K154,0)+IF(BD102="x",'3 - Projects'!$K155)+IF(BD103="x",'3 - Projects'!$K156)+IF(BD104="x",'3 - Projects'!$K157)+IF(BD105="x",'3 - Projects'!$K158)</f>
        <v>0</v>
      </c>
      <c r="BE311" s="85">
        <f>IF(BE101="x",'3 - Projects'!$K154,0)+IF(BE102="x",'3 - Projects'!$K155)+IF(BE103="x",'3 - Projects'!$K156)+IF(BE104="x",'3 - Projects'!$K157)+IF(BE105="x",'3 - Projects'!$K158)</f>
        <v>0</v>
      </c>
      <c r="BF311" s="85">
        <f>IF(BF101="x",'3 - Projects'!$K154,0)+IF(BF102="x",'3 - Projects'!$K155)+IF(BF103="x",'3 - Projects'!$K156)+IF(BF104="x",'3 - Projects'!$K157)+IF(BF105="x",'3 - Projects'!$K158)</f>
        <v>0</v>
      </c>
      <c r="BG311" s="85">
        <f>IF(BG101="x",'3 - Projects'!$K154,0)+IF(BG102="x",'3 - Projects'!$K155)+IF(BG103="x",'3 - Projects'!$K156)+IF(BG104="x",'3 - Projects'!$K157)+IF(BG105="x",'3 - Projects'!$K158)</f>
        <v>0</v>
      </c>
      <c r="BH311" s="86">
        <f>IF(BH101="x",'3 - Projects'!$K154,0)+IF(BH102="x",'3 - Projects'!$K155)+IF(BH103="x",'3 - Projects'!$K156)+IF(BH104="x",'3 - Projects'!$K157)+IF(BH105="x",'3 - Projects'!$K158)</f>
        <v>0</v>
      </c>
    </row>
    <row r="312" spans="1:60">
      <c r="A312" s="84"/>
      <c r="B312" s="85" t="str">
        <f>IF(Resource6_Name&lt;&gt;"",Resource6_Name&amp;"(s)","")</f>
        <v/>
      </c>
      <c r="C312" s="85"/>
      <c r="D312" s="85"/>
      <c r="E312" s="85"/>
      <c r="F312" s="85"/>
      <c r="G312" s="85"/>
      <c r="H312" s="85"/>
      <c r="I312" s="84">
        <f>IF(I101="x",'3 - Projects'!$L154,0)+IF(I102="x",'3 - Projects'!$L155)+IF(I103="x",'3 - Projects'!$L156)+IF(I104="x",'3 - Projects'!$L157)+IF(I105="x",'3 - Projects'!$L158)</f>
        <v>0</v>
      </c>
      <c r="J312" s="85">
        <f>IF(J101="x",'3 - Projects'!$L154,0)+IF(J102="x",'3 - Projects'!$L155)+IF(J103="x",'3 - Projects'!$L156)+IF(J104="x",'3 - Projects'!$L157)+IF(J105="x",'3 - Projects'!$L158)</f>
        <v>0</v>
      </c>
      <c r="K312" s="85">
        <f>IF(K101="x",'3 - Projects'!$L154,0)+IF(K102="x",'3 - Projects'!$L155)+IF(K103="x",'3 - Projects'!$L156)+IF(K104="x",'3 - Projects'!$L157)+IF(K105="x",'3 - Projects'!$L158)</f>
        <v>0</v>
      </c>
      <c r="L312" s="85">
        <f>IF(L101="x",'3 - Projects'!$L154,0)+IF(L102="x",'3 - Projects'!$L155)+IF(L103="x",'3 - Projects'!$L156)+IF(L104="x",'3 - Projects'!$L157)+IF(L105="x",'3 - Projects'!$L158)</f>
        <v>0</v>
      </c>
      <c r="M312" s="85">
        <f>IF(M101="x",'3 - Projects'!$L154,0)+IF(M102="x",'3 - Projects'!$L155)+IF(M103="x",'3 - Projects'!$L156)+IF(M104="x",'3 - Projects'!$L157)+IF(M105="x",'3 - Projects'!$L158)</f>
        <v>0</v>
      </c>
      <c r="N312" s="85">
        <f>IF(N101="x",'3 - Projects'!$L154,0)+IF(N102="x",'3 - Projects'!$L155)+IF(N103="x",'3 - Projects'!$L156)+IF(N104="x",'3 - Projects'!$L157)+IF(N105="x",'3 - Projects'!$L158)</f>
        <v>0</v>
      </c>
      <c r="O312" s="85">
        <f>IF(O101="x",'3 - Projects'!$L154,0)+IF(O102="x",'3 - Projects'!$L155)+IF(O103="x",'3 - Projects'!$L156)+IF(O104="x",'3 - Projects'!$L157)+IF(O105="x",'3 - Projects'!$L158)</f>
        <v>0</v>
      </c>
      <c r="P312" s="85">
        <f>IF(P101="x",'3 - Projects'!$L154,0)+IF(P102="x",'3 - Projects'!$L155)+IF(P103="x",'3 - Projects'!$L156)+IF(P104="x",'3 - Projects'!$L157)+IF(P105="x",'3 - Projects'!$L158)</f>
        <v>0</v>
      </c>
      <c r="Q312" s="85">
        <f>IF(Q101="x",'3 - Projects'!$L154,0)+IF(Q102="x",'3 - Projects'!$L155)+IF(Q103="x",'3 - Projects'!$L156)+IF(Q104="x",'3 - Projects'!$L157)+IF(Q105="x",'3 - Projects'!$L158)</f>
        <v>0</v>
      </c>
      <c r="R312" s="85">
        <f>IF(R101="x",'3 - Projects'!$L154,0)+IF(R102="x",'3 - Projects'!$L155)+IF(R103="x",'3 - Projects'!$L156)+IF(R104="x",'3 - Projects'!$L157)+IF(R105="x",'3 - Projects'!$L158)</f>
        <v>0</v>
      </c>
      <c r="S312" s="85">
        <f>IF(S101="x",'3 - Projects'!$L154,0)+IF(S102="x",'3 - Projects'!$L155)+IF(S103="x",'3 - Projects'!$L156)+IF(S104="x",'3 - Projects'!$L157)+IF(S105="x",'3 - Projects'!$L158)</f>
        <v>0</v>
      </c>
      <c r="T312" s="85">
        <f>IF(T101="x",'3 - Projects'!$L154,0)+IF(T102="x",'3 - Projects'!$L155)+IF(T103="x",'3 - Projects'!$L156)+IF(T104="x",'3 - Projects'!$L157)+IF(T105="x",'3 - Projects'!$L158)</f>
        <v>0</v>
      </c>
      <c r="U312" s="85">
        <f>IF(U101="x",'3 - Projects'!$L154,0)+IF(U102="x",'3 - Projects'!$L155)+IF(U103="x",'3 - Projects'!$L156)+IF(U104="x",'3 - Projects'!$L157)+IF(U105="x",'3 - Projects'!$L158)</f>
        <v>0</v>
      </c>
      <c r="V312" s="85">
        <f>IF(V101="x",'3 - Projects'!$L154,0)+IF(V102="x",'3 - Projects'!$L155)+IF(V103="x",'3 - Projects'!$L156)+IF(V104="x",'3 - Projects'!$L157)+IF(V105="x",'3 - Projects'!$L158)</f>
        <v>0</v>
      </c>
      <c r="W312" s="85">
        <f>IF(W101="x",'3 - Projects'!$L154,0)+IF(W102="x",'3 - Projects'!$L155)+IF(W103="x",'3 - Projects'!$L156)+IF(W104="x",'3 - Projects'!$L157)+IF(W105="x",'3 - Projects'!$L158)</f>
        <v>0</v>
      </c>
      <c r="X312" s="85">
        <f>IF(X101="x",'3 - Projects'!$L154,0)+IF(X102="x",'3 - Projects'!$L155)+IF(X103="x",'3 - Projects'!$L156)+IF(X104="x",'3 - Projects'!$L157)+IF(X105="x",'3 - Projects'!$L158)</f>
        <v>0</v>
      </c>
      <c r="Y312" s="85">
        <f>IF(Y101="x",'3 - Projects'!$L154,0)+IF(Y102="x",'3 - Projects'!$L155)+IF(Y103="x",'3 - Projects'!$L156)+IF(Y104="x",'3 - Projects'!$L157)+IF(Y105="x",'3 - Projects'!$L158)</f>
        <v>0</v>
      </c>
      <c r="Z312" s="85">
        <f>IF(Z101="x",'3 - Projects'!$L154,0)+IF(Z102="x",'3 - Projects'!$L155)+IF(Z103="x",'3 - Projects'!$L156)+IF(Z104="x",'3 - Projects'!$L157)+IF(Z105="x",'3 - Projects'!$L158)</f>
        <v>0</v>
      </c>
      <c r="AA312" s="85">
        <f>IF(AA101="x",'3 - Projects'!$L154,0)+IF(AA102="x",'3 - Projects'!$L155)+IF(AA103="x",'3 - Projects'!$L156)+IF(AA104="x",'3 - Projects'!$L157)+IF(AA105="x",'3 - Projects'!$L158)</f>
        <v>0</v>
      </c>
      <c r="AB312" s="85">
        <f>IF(AB101="x",'3 - Projects'!$L154,0)+IF(AB102="x",'3 - Projects'!$L155)+IF(AB103="x",'3 - Projects'!$L156)+IF(AB104="x",'3 - Projects'!$L157)+IF(AB105="x",'3 - Projects'!$L158)</f>
        <v>0</v>
      </c>
      <c r="AC312" s="85">
        <f>IF(AC101="x",'3 - Projects'!$L154,0)+IF(AC102="x",'3 - Projects'!$L155)+IF(AC103="x",'3 - Projects'!$L156)+IF(AC104="x",'3 - Projects'!$L157)+IF(AC105="x",'3 - Projects'!$L158)</f>
        <v>0</v>
      </c>
      <c r="AD312" s="85">
        <f>IF(AD101="x",'3 - Projects'!$L154,0)+IF(AD102="x",'3 - Projects'!$L155)+IF(AD103="x",'3 - Projects'!$L156)+IF(AD104="x",'3 - Projects'!$L157)+IF(AD105="x",'3 - Projects'!$L158)</f>
        <v>0</v>
      </c>
      <c r="AE312" s="85">
        <f>IF(AE101="x",'3 - Projects'!$L154,0)+IF(AE102="x",'3 - Projects'!$L155)+IF(AE103="x",'3 - Projects'!$L156)+IF(AE104="x",'3 - Projects'!$L157)+IF(AE105="x",'3 - Projects'!$L158)</f>
        <v>0</v>
      </c>
      <c r="AF312" s="85">
        <f>IF(AF101="x",'3 - Projects'!$L154,0)+IF(AF102="x",'3 - Projects'!$L155)+IF(AF103="x",'3 - Projects'!$L156)+IF(AF104="x",'3 - Projects'!$L157)+IF(AF105="x",'3 - Projects'!$L158)</f>
        <v>0</v>
      </c>
      <c r="AG312" s="85">
        <f>IF(AG101="x",'3 - Projects'!$L154,0)+IF(AG102="x",'3 - Projects'!$L155)+IF(AG103="x",'3 - Projects'!$L156)+IF(AG104="x",'3 - Projects'!$L157)+IF(AG105="x",'3 - Projects'!$L158)</f>
        <v>0</v>
      </c>
      <c r="AH312" s="85">
        <f>IF(AH101="x",'3 - Projects'!$L154,0)+IF(AH102="x",'3 - Projects'!$L155)+IF(AH103="x",'3 - Projects'!$L156)+IF(AH104="x",'3 - Projects'!$L157)+IF(AH105="x",'3 - Projects'!$L158)</f>
        <v>0</v>
      </c>
      <c r="AI312" s="85">
        <f>IF(AI101="x",'3 - Projects'!$L154,0)+IF(AI102="x",'3 - Projects'!$L155)+IF(AI103="x",'3 - Projects'!$L156)+IF(AI104="x",'3 - Projects'!$L157)+IF(AI105="x",'3 - Projects'!$L158)</f>
        <v>0</v>
      </c>
      <c r="AJ312" s="85">
        <f>IF(AJ101="x",'3 - Projects'!$L154,0)+IF(AJ102="x",'3 - Projects'!$L155)+IF(AJ103="x",'3 - Projects'!$L156)+IF(AJ104="x",'3 - Projects'!$L157)+IF(AJ105="x",'3 - Projects'!$L158)</f>
        <v>0</v>
      </c>
      <c r="AK312" s="85">
        <f>IF(AK101="x",'3 - Projects'!$L154,0)+IF(AK102="x",'3 - Projects'!$L155)+IF(AK103="x",'3 - Projects'!$L156)+IF(AK104="x",'3 - Projects'!$L157)+IF(AK105="x",'3 - Projects'!$L158)</f>
        <v>0</v>
      </c>
      <c r="AL312" s="85">
        <f>IF(AL101="x",'3 - Projects'!$L154,0)+IF(AL102="x",'3 - Projects'!$L155)+IF(AL103="x",'3 - Projects'!$L156)+IF(AL104="x",'3 - Projects'!$L157)+IF(AL105="x",'3 - Projects'!$L158)</f>
        <v>0</v>
      </c>
      <c r="AM312" s="85">
        <f>IF(AM101="x",'3 - Projects'!$L154,0)+IF(AM102="x",'3 - Projects'!$L155)+IF(AM103="x",'3 - Projects'!$L156)+IF(AM104="x",'3 - Projects'!$L157)+IF(AM105="x",'3 - Projects'!$L158)</f>
        <v>0</v>
      </c>
      <c r="AN312" s="85">
        <f>IF(AN101="x",'3 - Projects'!$L154,0)+IF(AN102="x",'3 - Projects'!$L155)+IF(AN103="x",'3 - Projects'!$L156)+IF(AN104="x",'3 - Projects'!$L157)+IF(AN105="x",'3 - Projects'!$L158)</f>
        <v>0</v>
      </c>
      <c r="AO312" s="85">
        <f>IF(AO101="x",'3 - Projects'!$L154,0)+IF(AO102="x",'3 - Projects'!$L155)+IF(AO103="x",'3 - Projects'!$L156)+IF(AO104="x",'3 - Projects'!$L157)+IF(AO105="x",'3 - Projects'!$L158)</f>
        <v>0</v>
      </c>
      <c r="AP312" s="85">
        <f>IF(AP101="x",'3 - Projects'!$L154,0)+IF(AP102="x",'3 - Projects'!$L155)+IF(AP103="x",'3 - Projects'!$L156)+IF(AP104="x",'3 - Projects'!$L157)+IF(AP105="x",'3 - Projects'!$L158)</f>
        <v>0</v>
      </c>
      <c r="AQ312" s="85">
        <f>IF(AQ101="x",'3 - Projects'!$L154,0)+IF(AQ102="x",'3 - Projects'!$L155)+IF(AQ103="x",'3 - Projects'!$L156)+IF(AQ104="x",'3 - Projects'!$L157)+IF(AQ105="x",'3 - Projects'!$L158)</f>
        <v>0</v>
      </c>
      <c r="AR312" s="85">
        <f>IF(AR101="x",'3 - Projects'!$L154,0)+IF(AR102="x",'3 - Projects'!$L155)+IF(AR103="x",'3 - Projects'!$L156)+IF(AR104="x",'3 - Projects'!$L157)+IF(AR105="x",'3 - Projects'!$L158)</f>
        <v>0</v>
      </c>
      <c r="AS312" s="85">
        <f>IF(AS101="x",'3 - Projects'!$L154,0)+IF(AS102="x",'3 - Projects'!$L155)+IF(AS103="x",'3 - Projects'!$L156)+IF(AS104="x",'3 - Projects'!$L157)+IF(AS105="x",'3 - Projects'!$L158)</f>
        <v>0</v>
      </c>
      <c r="AT312" s="85">
        <f>IF(AT101="x",'3 - Projects'!$L154,0)+IF(AT102="x",'3 - Projects'!$L155)+IF(AT103="x",'3 - Projects'!$L156)+IF(AT104="x",'3 - Projects'!$L157)+IF(AT105="x",'3 - Projects'!$L158)</f>
        <v>0</v>
      </c>
      <c r="AU312" s="85">
        <f>IF(AU101="x",'3 - Projects'!$L154,0)+IF(AU102="x",'3 - Projects'!$L155)+IF(AU103="x",'3 - Projects'!$L156)+IF(AU104="x",'3 - Projects'!$L157)+IF(AU105="x",'3 - Projects'!$L158)</f>
        <v>0</v>
      </c>
      <c r="AV312" s="85">
        <f>IF(AV101="x",'3 - Projects'!$L154,0)+IF(AV102="x",'3 - Projects'!$L155)+IF(AV103="x",'3 - Projects'!$L156)+IF(AV104="x",'3 - Projects'!$L157)+IF(AV105="x",'3 - Projects'!$L158)</f>
        <v>0</v>
      </c>
      <c r="AW312" s="85">
        <f>IF(AW101="x",'3 - Projects'!$L154,0)+IF(AW102="x",'3 - Projects'!$L155)+IF(AW103="x",'3 - Projects'!$L156)+IF(AW104="x",'3 - Projects'!$L157)+IF(AW105="x",'3 - Projects'!$L158)</f>
        <v>0</v>
      </c>
      <c r="AX312" s="85">
        <f>IF(AX101="x",'3 - Projects'!$L154,0)+IF(AX102="x",'3 - Projects'!$L155)+IF(AX103="x",'3 - Projects'!$L156)+IF(AX104="x",'3 - Projects'!$L157)+IF(AX105="x",'3 - Projects'!$L158)</f>
        <v>0</v>
      </c>
      <c r="AY312" s="85">
        <f>IF(AY101="x",'3 - Projects'!$L154,0)+IF(AY102="x",'3 - Projects'!$L155)+IF(AY103="x",'3 - Projects'!$L156)+IF(AY104="x",'3 - Projects'!$L157)+IF(AY105="x",'3 - Projects'!$L158)</f>
        <v>0</v>
      </c>
      <c r="AZ312" s="85">
        <f>IF(AZ101="x",'3 - Projects'!$L154,0)+IF(AZ102="x",'3 - Projects'!$L155)+IF(AZ103="x",'3 - Projects'!$L156)+IF(AZ104="x",'3 - Projects'!$L157)+IF(AZ105="x",'3 - Projects'!$L158)</f>
        <v>0</v>
      </c>
      <c r="BA312" s="85">
        <f>IF(BA101="x",'3 - Projects'!$L154,0)+IF(BA102="x",'3 - Projects'!$L155)+IF(BA103="x",'3 - Projects'!$L156)+IF(BA104="x",'3 - Projects'!$L157)+IF(BA105="x",'3 - Projects'!$L158)</f>
        <v>0</v>
      </c>
      <c r="BB312" s="85">
        <f>IF(BB101="x",'3 - Projects'!$L154,0)+IF(BB102="x",'3 - Projects'!$L155)+IF(BB103="x",'3 - Projects'!$L156)+IF(BB104="x",'3 - Projects'!$L157)+IF(BB105="x",'3 - Projects'!$L158)</f>
        <v>0</v>
      </c>
      <c r="BC312" s="85">
        <f>IF(BC101="x",'3 - Projects'!$L154,0)+IF(BC102="x",'3 - Projects'!$L155)+IF(BC103="x",'3 - Projects'!$L156)+IF(BC104="x",'3 - Projects'!$L157)+IF(BC105="x",'3 - Projects'!$L158)</f>
        <v>0</v>
      </c>
      <c r="BD312" s="85">
        <f>IF(BD101="x",'3 - Projects'!$L154,0)+IF(BD102="x",'3 - Projects'!$L155)+IF(BD103="x",'3 - Projects'!$L156)+IF(BD104="x",'3 - Projects'!$L157)+IF(BD105="x",'3 - Projects'!$L158)</f>
        <v>0</v>
      </c>
      <c r="BE312" s="85">
        <f>IF(BE101="x",'3 - Projects'!$L154,0)+IF(BE102="x",'3 - Projects'!$L155)+IF(BE103="x",'3 - Projects'!$L156)+IF(BE104="x",'3 - Projects'!$L157)+IF(BE105="x",'3 - Projects'!$L158)</f>
        <v>0</v>
      </c>
      <c r="BF312" s="85">
        <f>IF(BF101="x",'3 - Projects'!$L154,0)+IF(BF102="x",'3 - Projects'!$L155)+IF(BF103="x",'3 - Projects'!$L156)+IF(BF104="x",'3 - Projects'!$L157)+IF(BF105="x",'3 - Projects'!$L158)</f>
        <v>0</v>
      </c>
      <c r="BG312" s="85">
        <f>IF(BG101="x",'3 - Projects'!$L154,0)+IF(BG102="x",'3 - Projects'!$L155)+IF(BG103="x",'3 - Projects'!$L156)+IF(BG104="x",'3 - Projects'!$L157)+IF(BG105="x",'3 - Projects'!$L158)</f>
        <v>0</v>
      </c>
      <c r="BH312" s="86">
        <f>IF(BH101="x",'3 - Projects'!$L154,0)+IF(BH102="x",'3 - Projects'!$L155)+IF(BH103="x",'3 - Projects'!$L156)+IF(BH104="x",'3 - Projects'!$L157)+IF(BH105="x",'3 - Projects'!$L158)</f>
        <v>0</v>
      </c>
    </row>
    <row r="313" spans="1:60">
      <c r="A313" s="84"/>
      <c r="B313" s="85" t="str">
        <f>IF(Resource7_Name&lt;&gt;"",Resource7_Name&amp;"(s)","")</f>
        <v/>
      </c>
      <c r="C313" s="85"/>
      <c r="D313" s="85"/>
      <c r="E313" s="85"/>
      <c r="F313" s="85"/>
      <c r="G313" s="85"/>
      <c r="H313" s="85"/>
      <c r="I313" s="84">
        <f>IF(I101="x",'3 - Projects'!$M154,0)+IF(I102="x",'3 - Projects'!$M155)+IF(I103="x",'3 - Projects'!$M156)+IF(I104="x",'3 - Projects'!$M157)+IF(I105="x",'3 - Projects'!$M158)</f>
        <v>0</v>
      </c>
      <c r="J313" s="85">
        <f>IF(J101="x",'3 - Projects'!$M154,0)+IF(J102="x",'3 - Projects'!$M155)+IF(J103="x",'3 - Projects'!$M156)+IF(J104="x",'3 - Projects'!$M157)+IF(J105="x",'3 - Projects'!$M158)</f>
        <v>0</v>
      </c>
      <c r="K313" s="85">
        <f>IF(K101="x",'3 - Projects'!$M154,0)+IF(K102="x",'3 - Projects'!$M155)+IF(K103="x",'3 - Projects'!$M156)+IF(K104="x",'3 - Projects'!$M157)+IF(K105="x",'3 - Projects'!$M158)</f>
        <v>0</v>
      </c>
      <c r="L313" s="85">
        <f>IF(L101="x",'3 - Projects'!$M154,0)+IF(L102="x",'3 - Projects'!$M155)+IF(L103="x",'3 - Projects'!$M156)+IF(L104="x",'3 - Projects'!$M157)+IF(L105="x",'3 - Projects'!$M158)</f>
        <v>0</v>
      </c>
      <c r="M313" s="85">
        <f>IF(M101="x",'3 - Projects'!$M154,0)+IF(M102="x",'3 - Projects'!$M155)+IF(M103="x",'3 - Projects'!$M156)+IF(M104="x",'3 - Projects'!$M157)+IF(M105="x",'3 - Projects'!$M158)</f>
        <v>0</v>
      </c>
      <c r="N313" s="85">
        <f>IF(N101="x",'3 - Projects'!$M154,0)+IF(N102="x",'3 - Projects'!$M155)+IF(N103="x",'3 - Projects'!$M156)+IF(N104="x",'3 - Projects'!$M157)+IF(N105="x",'3 - Projects'!$M158)</f>
        <v>0</v>
      </c>
      <c r="O313" s="85">
        <f>IF(O101="x",'3 - Projects'!$M154,0)+IF(O102="x",'3 - Projects'!$M155)+IF(O103="x",'3 - Projects'!$M156)+IF(O104="x",'3 - Projects'!$M157)+IF(O105="x",'3 - Projects'!$M158)</f>
        <v>0</v>
      </c>
      <c r="P313" s="85">
        <f>IF(P101="x",'3 - Projects'!$M154,0)+IF(P102="x",'3 - Projects'!$M155)+IF(P103="x",'3 - Projects'!$M156)+IF(P104="x",'3 - Projects'!$M157)+IF(P105="x",'3 - Projects'!$M158)</f>
        <v>0</v>
      </c>
      <c r="Q313" s="85">
        <f>IF(Q101="x",'3 - Projects'!$M154,0)+IF(Q102="x",'3 - Projects'!$M155)+IF(Q103="x",'3 - Projects'!$M156)+IF(Q104="x",'3 - Projects'!$M157)+IF(Q105="x",'3 - Projects'!$M158)</f>
        <v>0</v>
      </c>
      <c r="R313" s="85">
        <f>IF(R101="x",'3 - Projects'!$M154,0)+IF(R102="x",'3 - Projects'!$M155)+IF(R103="x",'3 - Projects'!$M156)+IF(R104="x",'3 - Projects'!$M157)+IF(R105="x",'3 - Projects'!$M158)</f>
        <v>0</v>
      </c>
      <c r="S313" s="85">
        <f>IF(S101="x",'3 - Projects'!$M154,0)+IF(S102="x",'3 - Projects'!$M155)+IF(S103="x",'3 - Projects'!$M156)+IF(S104="x",'3 - Projects'!$M157)+IF(S105="x",'3 - Projects'!$M158)</f>
        <v>0</v>
      </c>
      <c r="T313" s="85">
        <f>IF(T101="x",'3 - Projects'!$M154,0)+IF(T102="x",'3 - Projects'!$M155)+IF(T103="x",'3 - Projects'!$M156)+IF(T104="x",'3 - Projects'!$M157)+IF(T105="x",'3 - Projects'!$M158)</f>
        <v>0</v>
      </c>
      <c r="U313" s="85">
        <f>IF(U101="x",'3 - Projects'!$M154,0)+IF(U102="x",'3 - Projects'!$M155)+IF(U103="x",'3 - Projects'!$M156)+IF(U104="x",'3 - Projects'!$M157)+IF(U105="x",'3 - Projects'!$M158)</f>
        <v>0</v>
      </c>
      <c r="V313" s="85">
        <f>IF(V101="x",'3 - Projects'!$M154,0)+IF(V102="x",'3 - Projects'!$M155)+IF(V103="x",'3 - Projects'!$M156)+IF(V104="x",'3 - Projects'!$M157)+IF(V105="x",'3 - Projects'!$M158)</f>
        <v>0</v>
      </c>
      <c r="W313" s="85">
        <f>IF(W101="x",'3 - Projects'!$M154,0)+IF(W102="x",'3 - Projects'!$M155)+IF(W103="x",'3 - Projects'!$M156)+IF(W104="x",'3 - Projects'!$M157)+IF(W105="x",'3 - Projects'!$M158)</f>
        <v>0</v>
      </c>
      <c r="X313" s="85">
        <f>IF(X101="x",'3 - Projects'!$M154,0)+IF(X102="x",'3 - Projects'!$M155)+IF(X103="x",'3 - Projects'!$M156)+IF(X104="x",'3 - Projects'!$M157)+IF(X105="x",'3 - Projects'!$M158)</f>
        <v>0</v>
      </c>
      <c r="Y313" s="85">
        <f>IF(Y101="x",'3 - Projects'!$M154,0)+IF(Y102="x",'3 - Projects'!$M155)+IF(Y103="x",'3 - Projects'!$M156)+IF(Y104="x",'3 - Projects'!$M157)+IF(Y105="x",'3 - Projects'!$M158)</f>
        <v>0</v>
      </c>
      <c r="Z313" s="85">
        <f>IF(Z101="x",'3 - Projects'!$M154,0)+IF(Z102="x",'3 - Projects'!$M155)+IF(Z103="x",'3 - Projects'!$M156)+IF(Z104="x",'3 - Projects'!$M157)+IF(Z105="x",'3 - Projects'!$M158)</f>
        <v>0</v>
      </c>
      <c r="AA313" s="85">
        <f>IF(AA101="x",'3 - Projects'!$M154,0)+IF(AA102="x",'3 - Projects'!$M155)+IF(AA103="x",'3 - Projects'!$M156)+IF(AA104="x",'3 - Projects'!$M157)+IF(AA105="x",'3 - Projects'!$M158)</f>
        <v>0</v>
      </c>
      <c r="AB313" s="85">
        <f>IF(AB101="x",'3 - Projects'!$M154,0)+IF(AB102="x",'3 - Projects'!$M155)+IF(AB103="x",'3 - Projects'!$M156)+IF(AB104="x",'3 - Projects'!$M157)+IF(AB105="x",'3 - Projects'!$M158)</f>
        <v>0</v>
      </c>
      <c r="AC313" s="85">
        <f>IF(AC101="x",'3 - Projects'!$M154,0)+IF(AC102="x",'3 - Projects'!$M155)+IF(AC103="x",'3 - Projects'!$M156)+IF(AC104="x",'3 - Projects'!$M157)+IF(AC105="x",'3 - Projects'!$M158)</f>
        <v>0</v>
      </c>
      <c r="AD313" s="85">
        <f>IF(AD101="x",'3 - Projects'!$M154,0)+IF(AD102="x",'3 - Projects'!$M155)+IF(AD103="x",'3 - Projects'!$M156)+IF(AD104="x",'3 - Projects'!$M157)+IF(AD105="x",'3 - Projects'!$M158)</f>
        <v>0</v>
      </c>
      <c r="AE313" s="85">
        <f>IF(AE101="x",'3 - Projects'!$M154,0)+IF(AE102="x",'3 - Projects'!$M155)+IF(AE103="x",'3 - Projects'!$M156)+IF(AE104="x",'3 - Projects'!$M157)+IF(AE105="x",'3 - Projects'!$M158)</f>
        <v>0</v>
      </c>
      <c r="AF313" s="85">
        <f>IF(AF101="x",'3 - Projects'!$M154,0)+IF(AF102="x",'3 - Projects'!$M155)+IF(AF103="x",'3 - Projects'!$M156)+IF(AF104="x",'3 - Projects'!$M157)+IF(AF105="x",'3 - Projects'!$M158)</f>
        <v>0</v>
      </c>
      <c r="AG313" s="85">
        <f>IF(AG101="x",'3 - Projects'!$M154,0)+IF(AG102="x",'3 - Projects'!$M155)+IF(AG103="x",'3 - Projects'!$M156)+IF(AG104="x",'3 - Projects'!$M157)+IF(AG105="x",'3 - Projects'!$M158)</f>
        <v>0</v>
      </c>
      <c r="AH313" s="85">
        <f>IF(AH101="x",'3 - Projects'!$M154,0)+IF(AH102="x",'3 - Projects'!$M155)+IF(AH103="x",'3 - Projects'!$M156)+IF(AH104="x",'3 - Projects'!$M157)+IF(AH105="x",'3 - Projects'!$M158)</f>
        <v>0</v>
      </c>
      <c r="AI313" s="85">
        <f>IF(AI101="x",'3 - Projects'!$M154,0)+IF(AI102="x",'3 - Projects'!$M155)+IF(AI103="x",'3 - Projects'!$M156)+IF(AI104="x",'3 - Projects'!$M157)+IF(AI105="x",'3 - Projects'!$M158)</f>
        <v>0</v>
      </c>
      <c r="AJ313" s="85">
        <f>IF(AJ101="x",'3 - Projects'!$M154,0)+IF(AJ102="x",'3 - Projects'!$M155)+IF(AJ103="x",'3 - Projects'!$M156)+IF(AJ104="x",'3 - Projects'!$M157)+IF(AJ105="x",'3 - Projects'!$M158)</f>
        <v>0</v>
      </c>
      <c r="AK313" s="85">
        <f>IF(AK101="x",'3 - Projects'!$M154,0)+IF(AK102="x",'3 - Projects'!$M155)+IF(AK103="x",'3 - Projects'!$M156)+IF(AK104="x",'3 - Projects'!$M157)+IF(AK105="x",'3 - Projects'!$M158)</f>
        <v>0</v>
      </c>
      <c r="AL313" s="85">
        <f>IF(AL101="x",'3 - Projects'!$M154,0)+IF(AL102="x",'3 - Projects'!$M155)+IF(AL103="x",'3 - Projects'!$M156)+IF(AL104="x",'3 - Projects'!$M157)+IF(AL105="x",'3 - Projects'!$M158)</f>
        <v>0</v>
      </c>
      <c r="AM313" s="85">
        <f>IF(AM101="x",'3 - Projects'!$M154,0)+IF(AM102="x",'3 - Projects'!$M155)+IF(AM103="x",'3 - Projects'!$M156)+IF(AM104="x",'3 - Projects'!$M157)+IF(AM105="x",'3 - Projects'!$M158)</f>
        <v>0</v>
      </c>
      <c r="AN313" s="85">
        <f>IF(AN101="x",'3 - Projects'!$M154,0)+IF(AN102="x",'3 - Projects'!$M155)+IF(AN103="x",'3 - Projects'!$M156)+IF(AN104="x",'3 - Projects'!$M157)+IF(AN105="x",'3 - Projects'!$M158)</f>
        <v>0</v>
      </c>
      <c r="AO313" s="85">
        <f>IF(AO101="x",'3 - Projects'!$M154,0)+IF(AO102="x",'3 - Projects'!$M155)+IF(AO103="x",'3 - Projects'!$M156)+IF(AO104="x",'3 - Projects'!$M157)+IF(AO105="x",'3 - Projects'!$M158)</f>
        <v>0</v>
      </c>
      <c r="AP313" s="85">
        <f>IF(AP101="x",'3 - Projects'!$M154,0)+IF(AP102="x",'3 - Projects'!$M155)+IF(AP103="x",'3 - Projects'!$M156)+IF(AP104="x",'3 - Projects'!$M157)+IF(AP105="x",'3 - Projects'!$M158)</f>
        <v>0</v>
      </c>
      <c r="AQ313" s="85">
        <f>IF(AQ101="x",'3 - Projects'!$M154,0)+IF(AQ102="x",'3 - Projects'!$M155)+IF(AQ103="x",'3 - Projects'!$M156)+IF(AQ104="x",'3 - Projects'!$M157)+IF(AQ105="x",'3 - Projects'!$M158)</f>
        <v>0</v>
      </c>
      <c r="AR313" s="85">
        <f>IF(AR101="x",'3 - Projects'!$M154,0)+IF(AR102="x",'3 - Projects'!$M155)+IF(AR103="x",'3 - Projects'!$M156)+IF(AR104="x",'3 - Projects'!$M157)+IF(AR105="x",'3 - Projects'!$M158)</f>
        <v>0</v>
      </c>
      <c r="AS313" s="85">
        <f>IF(AS101="x",'3 - Projects'!$M154,0)+IF(AS102="x",'3 - Projects'!$M155)+IF(AS103="x",'3 - Projects'!$M156)+IF(AS104="x",'3 - Projects'!$M157)+IF(AS105="x",'3 - Projects'!$M158)</f>
        <v>0</v>
      </c>
      <c r="AT313" s="85">
        <f>IF(AT101="x",'3 - Projects'!$M154,0)+IF(AT102="x",'3 - Projects'!$M155)+IF(AT103="x",'3 - Projects'!$M156)+IF(AT104="x",'3 - Projects'!$M157)+IF(AT105="x",'3 - Projects'!$M158)</f>
        <v>0</v>
      </c>
      <c r="AU313" s="85">
        <f>IF(AU101="x",'3 - Projects'!$M154,0)+IF(AU102="x",'3 - Projects'!$M155)+IF(AU103="x",'3 - Projects'!$M156)+IF(AU104="x",'3 - Projects'!$M157)+IF(AU105="x",'3 - Projects'!$M158)</f>
        <v>0</v>
      </c>
      <c r="AV313" s="85">
        <f>IF(AV101="x",'3 - Projects'!$M154,0)+IF(AV102="x",'3 - Projects'!$M155)+IF(AV103="x",'3 - Projects'!$M156)+IF(AV104="x",'3 - Projects'!$M157)+IF(AV105="x",'3 - Projects'!$M158)</f>
        <v>0</v>
      </c>
      <c r="AW313" s="85">
        <f>IF(AW101="x",'3 - Projects'!$M154,0)+IF(AW102="x",'3 - Projects'!$M155)+IF(AW103="x",'3 - Projects'!$M156)+IF(AW104="x",'3 - Projects'!$M157)+IF(AW105="x",'3 - Projects'!$M158)</f>
        <v>0</v>
      </c>
      <c r="AX313" s="85">
        <f>IF(AX101="x",'3 - Projects'!$M154,0)+IF(AX102="x",'3 - Projects'!$M155)+IF(AX103="x",'3 - Projects'!$M156)+IF(AX104="x",'3 - Projects'!$M157)+IF(AX105="x",'3 - Projects'!$M158)</f>
        <v>0</v>
      </c>
      <c r="AY313" s="85">
        <f>IF(AY101="x",'3 - Projects'!$M154,0)+IF(AY102="x",'3 - Projects'!$M155)+IF(AY103="x",'3 - Projects'!$M156)+IF(AY104="x",'3 - Projects'!$M157)+IF(AY105="x",'3 - Projects'!$M158)</f>
        <v>0</v>
      </c>
      <c r="AZ313" s="85">
        <f>IF(AZ101="x",'3 - Projects'!$M154,0)+IF(AZ102="x",'3 - Projects'!$M155)+IF(AZ103="x",'3 - Projects'!$M156)+IF(AZ104="x",'3 - Projects'!$M157)+IF(AZ105="x",'3 - Projects'!$M158)</f>
        <v>0</v>
      </c>
      <c r="BA313" s="85">
        <f>IF(BA101="x",'3 - Projects'!$M154,0)+IF(BA102="x",'3 - Projects'!$M155)+IF(BA103="x",'3 - Projects'!$M156)+IF(BA104="x",'3 - Projects'!$M157)+IF(BA105="x",'3 - Projects'!$M158)</f>
        <v>0</v>
      </c>
      <c r="BB313" s="85">
        <f>IF(BB101="x",'3 - Projects'!$M154,0)+IF(BB102="x",'3 - Projects'!$M155)+IF(BB103="x",'3 - Projects'!$M156)+IF(BB104="x",'3 - Projects'!$M157)+IF(BB105="x",'3 - Projects'!$M158)</f>
        <v>0</v>
      </c>
      <c r="BC313" s="85">
        <f>IF(BC101="x",'3 - Projects'!$M154,0)+IF(BC102="x",'3 - Projects'!$M155)+IF(BC103="x",'3 - Projects'!$M156)+IF(BC104="x",'3 - Projects'!$M157)+IF(BC105="x",'3 - Projects'!$M158)</f>
        <v>0</v>
      </c>
      <c r="BD313" s="85">
        <f>IF(BD101="x",'3 - Projects'!$M154,0)+IF(BD102="x",'3 - Projects'!$M155)+IF(BD103="x",'3 - Projects'!$M156)+IF(BD104="x",'3 - Projects'!$M157)+IF(BD105="x",'3 - Projects'!$M158)</f>
        <v>0</v>
      </c>
      <c r="BE313" s="85">
        <f>IF(BE101="x",'3 - Projects'!$M154,0)+IF(BE102="x",'3 - Projects'!$M155)+IF(BE103="x",'3 - Projects'!$M156)+IF(BE104="x",'3 - Projects'!$M157)+IF(BE105="x",'3 - Projects'!$M158)</f>
        <v>0</v>
      </c>
      <c r="BF313" s="85">
        <f>IF(BF101="x",'3 - Projects'!$M154,0)+IF(BF102="x",'3 - Projects'!$M155)+IF(BF103="x",'3 - Projects'!$M156)+IF(BF104="x",'3 - Projects'!$M157)+IF(BF105="x",'3 - Projects'!$M158)</f>
        <v>0</v>
      </c>
      <c r="BG313" s="85">
        <f>IF(BG101="x",'3 - Projects'!$M154,0)+IF(BG102="x",'3 - Projects'!$M155)+IF(BG103="x",'3 - Projects'!$M156)+IF(BG104="x",'3 - Projects'!$M157)+IF(BG105="x",'3 - Projects'!$M158)</f>
        <v>0</v>
      </c>
      <c r="BH313" s="86">
        <f>IF(BH101="x",'3 - Projects'!$M154,0)+IF(BH102="x",'3 - Projects'!$M155)+IF(BH103="x",'3 - Projects'!$M156)+IF(BH104="x",'3 - Projects'!$M157)+IF(BH105="x",'3 - Projects'!$M158)</f>
        <v>0</v>
      </c>
    </row>
    <row r="314" spans="1:60">
      <c r="A314" s="84"/>
      <c r="B314" s="85" t="str">
        <f>IF(Resource8_Name&lt;&gt;"",Resource8_Name&amp;"(s)","")</f>
        <v/>
      </c>
      <c r="C314" s="85"/>
      <c r="D314" s="85"/>
      <c r="E314" s="85"/>
      <c r="F314" s="85"/>
      <c r="G314" s="85"/>
      <c r="H314" s="85"/>
      <c r="I314" s="84">
        <f>IF(I101="x",'3 - Projects'!$N154,0)+IF(I102="x",'3 - Projects'!$N155)+IF(I103="x",'3 - Projects'!$N156)+IF(I104="x",'3 - Projects'!$N157)+IF(I105="x",'3 - Projects'!$N158)</f>
        <v>0</v>
      </c>
      <c r="J314" s="85">
        <f>IF(J101="x",'3 - Projects'!$N154,0)+IF(J102="x",'3 - Projects'!$N155)+IF(J103="x",'3 - Projects'!$N156)+IF(J104="x",'3 - Projects'!$N157)+IF(J105="x",'3 - Projects'!$N158)</f>
        <v>0</v>
      </c>
      <c r="K314" s="85">
        <f>IF(K101="x",'3 - Projects'!$N154,0)+IF(K102="x",'3 - Projects'!$N155)+IF(K103="x",'3 - Projects'!$N156)+IF(K104="x",'3 - Projects'!$N157)+IF(K105="x",'3 - Projects'!$N158)</f>
        <v>0</v>
      </c>
      <c r="L314" s="85">
        <f>IF(L101="x",'3 - Projects'!$N154,0)+IF(L102="x",'3 - Projects'!$N155)+IF(L103="x",'3 - Projects'!$N156)+IF(L104="x",'3 - Projects'!$N157)+IF(L105="x",'3 - Projects'!$N158)</f>
        <v>0</v>
      </c>
      <c r="M314" s="85">
        <f>IF(M101="x",'3 - Projects'!$N154,0)+IF(M102="x",'3 - Projects'!$N155)+IF(M103="x",'3 - Projects'!$N156)+IF(M104="x",'3 - Projects'!$N157)+IF(M105="x",'3 - Projects'!$N158)</f>
        <v>0</v>
      </c>
      <c r="N314" s="85">
        <f>IF(N101="x",'3 - Projects'!$N154,0)+IF(N102="x",'3 - Projects'!$N155)+IF(N103="x",'3 - Projects'!$N156)+IF(N104="x",'3 - Projects'!$N157)+IF(N105="x",'3 - Projects'!$N158)</f>
        <v>0</v>
      </c>
      <c r="O314" s="85">
        <f>IF(O101="x",'3 - Projects'!$N154,0)+IF(O102="x",'3 - Projects'!$N155)+IF(O103="x",'3 - Projects'!$N156)+IF(O104="x",'3 - Projects'!$N157)+IF(O105="x",'3 - Projects'!$N158)</f>
        <v>0</v>
      </c>
      <c r="P314" s="85">
        <f>IF(P101="x",'3 - Projects'!$N154,0)+IF(P102="x",'3 - Projects'!$N155)+IF(P103="x",'3 - Projects'!$N156)+IF(P104="x",'3 - Projects'!$N157)+IF(P105="x",'3 - Projects'!$N158)</f>
        <v>0</v>
      </c>
      <c r="Q314" s="85">
        <f>IF(Q101="x",'3 - Projects'!$N154,0)+IF(Q102="x",'3 - Projects'!$N155)+IF(Q103="x",'3 - Projects'!$N156)+IF(Q104="x",'3 - Projects'!$N157)+IF(Q105="x",'3 - Projects'!$N158)</f>
        <v>0</v>
      </c>
      <c r="R314" s="85">
        <f>IF(R101="x",'3 - Projects'!$N154,0)+IF(R102="x",'3 - Projects'!$N155)+IF(R103="x",'3 - Projects'!$N156)+IF(R104="x",'3 - Projects'!$N157)+IF(R105="x",'3 - Projects'!$N158)</f>
        <v>0</v>
      </c>
      <c r="S314" s="85">
        <f>IF(S101="x",'3 - Projects'!$N154,0)+IF(S102="x",'3 - Projects'!$N155)+IF(S103="x",'3 - Projects'!$N156)+IF(S104="x",'3 - Projects'!$N157)+IF(S105="x",'3 - Projects'!$N158)</f>
        <v>0</v>
      </c>
      <c r="T314" s="85">
        <f>IF(T101="x",'3 - Projects'!$N154,0)+IF(T102="x",'3 - Projects'!$N155)+IF(T103="x",'3 - Projects'!$N156)+IF(T104="x",'3 - Projects'!$N157)+IF(T105="x",'3 - Projects'!$N158)</f>
        <v>0</v>
      </c>
      <c r="U314" s="85">
        <f>IF(U101="x",'3 - Projects'!$N154,0)+IF(U102="x",'3 - Projects'!$N155)+IF(U103="x",'3 - Projects'!$N156)+IF(U104="x",'3 - Projects'!$N157)+IF(U105="x",'3 - Projects'!$N158)</f>
        <v>0</v>
      </c>
      <c r="V314" s="85">
        <f>IF(V101="x",'3 - Projects'!$N154,0)+IF(V102="x",'3 - Projects'!$N155)+IF(V103="x",'3 - Projects'!$N156)+IF(V104="x",'3 - Projects'!$N157)+IF(V105="x",'3 - Projects'!$N158)</f>
        <v>0</v>
      </c>
      <c r="W314" s="85">
        <f>IF(W101="x",'3 - Projects'!$N154,0)+IF(W102="x",'3 - Projects'!$N155)+IF(W103="x",'3 - Projects'!$N156)+IF(W104="x",'3 - Projects'!$N157)+IF(W105="x",'3 - Projects'!$N158)</f>
        <v>0</v>
      </c>
      <c r="X314" s="85">
        <f>IF(X101="x",'3 - Projects'!$N154,0)+IF(X102="x",'3 - Projects'!$N155)+IF(X103="x",'3 - Projects'!$N156)+IF(X104="x",'3 - Projects'!$N157)+IF(X105="x",'3 - Projects'!$N158)</f>
        <v>0</v>
      </c>
      <c r="Y314" s="85">
        <f>IF(Y101="x",'3 - Projects'!$N154,0)+IF(Y102="x",'3 - Projects'!$N155)+IF(Y103="x",'3 - Projects'!$N156)+IF(Y104="x",'3 - Projects'!$N157)+IF(Y105="x",'3 - Projects'!$N158)</f>
        <v>0</v>
      </c>
      <c r="Z314" s="85">
        <f>IF(Z101="x",'3 - Projects'!$N154,0)+IF(Z102="x",'3 - Projects'!$N155)+IF(Z103="x",'3 - Projects'!$N156)+IF(Z104="x",'3 - Projects'!$N157)+IF(Z105="x",'3 - Projects'!$N158)</f>
        <v>0</v>
      </c>
      <c r="AA314" s="85">
        <f>IF(AA101="x",'3 - Projects'!$N154,0)+IF(AA102="x",'3 - Projects'!$N155)+IF(AA103="x",'3 - Projects'!$N156)+IF(AA104="x",'3 - Projects'!$N157)+IF(AA105="x",'3 - Projects'!$N158)</f>
        <v>0</v>
      </c>
      <c r="AB314" s="85">
        <f>IF(AB101="x",'3 - Projects'!$N154,0)+IF(AB102="x",'3 - Projects'!$N155)+IF(AB103="x",'3 - Projects'!$N156)+IF(AB104="x",'3 - Projects'!$N157)+IF(AB105="x",'3 - Projects'!$N158)</f>
        <v>0</v>
      </c>
      <c r="AC314" s="85">
        <f>IF(AC101="x",'3 - Projects'!$N154,0)+IF(AC102="x",'3 - Projects'!$N155)+IF(AC103="x",'3 - Projects'!$N156)+IF(AC104="x",'3 - Projects'!$N157)+IF(AC105="x",'3 - Projects'!$N158)</f>
        <v>0</v>
      </c>
      <c r="AD314" s="85">
        <f>IF(AD101="x",'3 - Projects'!$N154,0)+IF(AD102="x",'3 - Projects'!$N155)+IF(AD103="x",'3 - Projects'!$N156)+IF(AD104="x",'3 - Projects'!$N157)+IF(AD105="x",'3 - Projects'!$N158)</f>
        <v>0</v>
      </c>
      <c r="AE314" s="85">
        <f>IF(AE101="x",'3 - Projects'!$N154,0)+IF(AE102="x",'3 - Projects'!$N155)+IF(AE103="x",'3 - Projects'!$N156)+IF(AE104="x",'3 - Projects'!$N157)+IF(AE105="x",'3 - Projects'!$N158)</f>
        <v>0</v>
      </c>
      <c r="AF314" s="85">
        <f>IF(AF101="x",'3 - Projects'!$N154,0)+IF(AF102="x",'3 - Projects'!$N155)+IF(AF103="x",'3 - Projects'!$N156)+IF(AF104="x",'3 - Projects'!$N157)+IF(AF105="x",'3 - Projects'!$N158)</f>
        <v>0</v>
      </c>
      <c r="AG314" s="85">
        <f>IF(AG101="x",'3 - Projects'!$N154,0)+IF(AG102="x",'3 - Projects'!$N155)+IF(AG103="x",'3 - Projects'!$N156)+IF(AG104="x",'3 - Projects'!$N157)+IF(AG105="x",'3 - Projects'!$N158)</f>
        <v>0</v>
      </c>
      <c r="AH314" s="85">
        <f>IF(AH101="x",'3 - Projects'!$N154,0)+IF(AH102="x",'3 - Projects'!$N155)+IF(AH103="x",'3 - Projects'!$N156)+IF(AH104="x",'3 - Projects'!$N157)+IF(AH105="x",'3 - Projects'!$N158)</f>
        <v>0</v>
      </c>
      <c r="AI314" s="85">
        <f>IF(AI101="x",'3 - Projects'!$N154,0)+IF(AI102="x",'3 - Projects'!$N155)+IF(AI103="x",'3 - Projects'!$N156)+IF(AI104="x",'3 - Projects'!$N157)+IF(AI105="x",'3 - Projects'!$N158)</f>
        <v>0</v>
      </c>
      <c r="AJ314" s="85">
        <f>IF(AJ101="x",'3 - Projects'!$N154,0)+IF(AJ102="x",'3 - Projects'!$N155)+IF(AJ103="x",'3 - Projects'!$N156)+IF(AJ104="x",'3 - Projects'!$N157)+IF(AJ105="x",'3 - Projects'!$N158)</f>
        <v>0</v>
      </c>
      <c r="AK314" s="85">
        <f>IF(AK101="x",'3 - Projects'!$N154,0)+IF(AK102="x",'3 - Projects'!$N155)+IF(AK103="x",'3 - Projects'!$N156)+IF(AK104="x",'3 - Projects'!$N157)+IF(AK105="x",'3 - Projects'!$N158)</f>
        <v>0</v>
      </c>
      <c r="AL314" s="85">
        <f>IF(AL101="x",'3 - Projects'!$N154,0)+IF(AL102="x",'3 - Projects'!$N155)+IF(AL103="x",'3 - Projects'!$N156)+IF(AL104="x",'3 - Projects'!$N157)+IF(AL105="x",'3 - Projects'!$N158)</f>
        <v>0</v>
      </c>
      <c r="AM314" s="85">
        <f>IF(AM101="x",'3 - Projects'!$N154,0)+IF(AM102="x",'3 - Projects'!$N155)+IF(AM103="x",'3 - Projects'!$N156)+IF(AM104="x",'3 - Projects'!$N157)+IF(AM105="x",'3 - Projects'!$N158)</f>
        <v>0</v>
      </c>
      <c r="AN314" s="85">
        <f>IF(AN101="x",'3 - Projects'!$N154,0)+IF(AN102="x",'3 - Projects'!$N155)+IF(AN103="x",'3 - Projects'!$N156)+IF(AN104="x",'3 - Projects'!$N157)+IF(AN105="x",'3 - Projects'!$N158)</f>
        <v>0</v>
      </c>
      <c r="AO314" s="85">
        <f>IF(AO101="x",'3 - Projects'!$N154,0)+IF(AO102="x",'3 - Projects'!$N155)+IF(AO103="x",'3 - Projects'!$N156)+IF(AO104="x",'3 - Projects'!$N157)+IF(AO105="x",'3 - Projects'!$N158)</f>
        <v>0</v>
      </c>
      <c r="AP314" s="85">
        <f>IF(AP101="x",'3 - Projects'!$N154,0)+IF(AP102="x",'3 - Projects'!$N155)+IF(AP103="x",'3 - Projects'!$N156)+IF(AP104="x",'3 - Projects'!$N157)+IF(AP105="x",'3 - Projects'!$N158)</f>
        <v>0</v>
      </c>
      <c r="AQ314" s="85">
        <f>IF(AQ101="x",'3 - Projects'!$N154,0)+IF(AQ102="x",'3 - Projects'!$N155)+IF(AQ103="x",'3 - Projects'!$N156)+IF(AQ104="x",'3 - Projects'!$N157)+IF(AQ105="x",'3 - Projects'!$N158)</f>
        <v>0</v>
      </c>
      <c r="AR314" s="85">
        <f>IF(AR101="x",'3 - Projects'!$N154,0)+IF(AR102="x",'3 - Projects'!$N155)+IF(AR103="x",'3 - Projects'!$N156)+IF(AR104="x",'3 - Projects'!$N157)+IF(AR105="x",'3 - Projects'!$N158)</f>
        <v>0</v>
      </c>
      <c r="AS314" s="85">
        <f>IF(AS101="x",'3 - Projects'!$N154,0)+IF(AS102="x",'3 - Projects'!$N155)+IF(AS103="x",'3 - Projects'!$N156)+IF(AS104="x",'3 - Projects'!$N157)+IF(AS105="x",'3 - Projects'!$N158)</f>
        <v>0</v>
      </c>
      <c r="AT314" s="85">
        <f>IF(AT101="x",'3 - Projects'!$N154,0)+IF(AT102="x",'3 - Projects'!$N155)+IF(AT103="x",'3 - Projects'!$N156)+IF(AT104="x",'3 - Projects'!$N157)+IF(AT105="x",'3 - Projects'!$N158)</f>
        <v>0</v>
      </c>
      <c r="AU314" s="85">
        <f>IF(AU101="x",'3 - Projects'!$N154,0)+IF(AU102="x",'3 - Projects'!$N155)+IF(AU103="x",'3 - Projects'!$N156)+IF(AU104="x",'3 - Projects'!$N157)+IF(AU105="x",'3 - Projects'!$N158)</f>
        <v>0</v>
      </c>
      <c r="AV314" s="85">
        <f>IF(AV101="x",'3 - Projects'!$N154,0)+IF(AV102="x",'3 - Projects'!$N155)+IF(AV103="x",'3 - Projects'!$N156)+IF(AV104="x",'3 - Projects'!$N157)+IF(AV105="x",'3 - Projects'!$N158)</f>
        <v>0</v>
      </c>
      <c r="AW314" s="85">
        <f>IF(AW101="x",'3 - Projects'!$N154,0)+IF(AW102="x",'3 - Projects'!$N155)+IF(AW103="x",'3 - Projects'!$N156)+IF(AW104="x",'3 - Projects'!$N157)+IF(AW105="x",'3 - Projects'!$N158)</f>
        <v>0</v>
      </c>
      <c r="AX314" s="85">
        <f>IF(AX101="x",'3 - Projects'!$N154,0)+IF(AX102="x",'3 - Projects'!$N155)+IF(AX103="x",'3 - Projects'!$N156)+IF(AX104="x",'3 - Projects'!$N157)+IF(AX105="x",'3 - Projects'!$N158)</f>
        <v>0</v>
      </c>
      <c r="AY314" s="85">
        <f>IF(AY101="x",'3 - Projects'!$N154,0)+IF(AY102="x",'3 - Projects'!$N155)+IF(AY103="x",'3 - Projects'!$N156)+IF(AY104="x",'3 - Projects'!$N157)+IF(AY105="x",'3 - Projects'!$N158)</f>
        <v>0</v>
      </c>
      <c r="AZ314" s="85">
        <f>IF(AZ101="x",'3 - Projects'!$N154,0)+IF(AZ102="x",'3 - Projects'!$N155)+IF(AZ103="x",'3 - Projects'!$N156)+IF(AZ104="x",'3 - Projects'!$N157)+IF(AZ105="x",'3 - Projects'!$N158)</f>
        <v>0</v>
      </c>
      <c r="BA314" s="85">
        <f>IF(BA101="x",'3 - Projects'!$N154,0)+IF(BA102="x",'3 - Projects'!$N155)+IF(BA103="x",'3 - Projects'!$N156)+IF(BA104="x",'3 - Projects'!$N157)+IF(BA105="x",'3 - Projects'!$N158)</f>
        <v>0</v>
      </c>
      <c r="BB314" s="85">
        <f>IF(BB101="x",'3 - Projects'!$N154,0)+IF(BB102="x",'3 - Projects'!$N155)+IF(BB103="x",'3 - Projects'!$N156)+IF(BB104="x",'3 - Projects'!$N157)+IF(BB105="x",'3 - Projects'!$N158)</f>
        <v>0</v>
      </c>
      <c r="BC314" s="85">
        <f>IF(BC101="x",'3 - Projects'!$N154,0)+IF(BC102="x",'3 - Projects'!$N155)+IF(BC103="x",'3 - Projects'!$N156)+IF(BC104="x",'3 - Projects'!$N157)+IF(BC105="x",'3 - Projects'!$N158)</f>
        <v>0</v>
      </c>
      <c r="BD314" s="85">
        <f>IF(BD101="x",'3 - Projects'!$N154,0)+IF(BD102="x",'3 - Projects'!$N155)+IF(BD103="x",'3 - Projects'!$N156)+IF(BD104="x",'3 - Projects'!$N157)+IF(BD105="x",'3 - Projects'!$N158)</f>
        <v>0</v>
      </c>
      <c r="BE314" s="85">
        <f>IF(BE101="x",'3 - Projects'!$N154,0)+IF(BE102="x",'3 - Projects'!$N155)+IF(BE103="x",'3 - Projects'!$N156)+IF(BE104="x",'3 - Projects'!$N157)+IF(BE105="x",'3 - Projects'!$N158)</f>
        <v>0</v>
      </c>
      <c r="BF314" s="85">
        <f>IF(BF101="x",'3 - Projects'!$N154,0)+IF(BF102="x",'3 - Projects'!$N155)+IF(BF103="x",'3 - Projects'!$N156)+IF(BF104="x",'3 - Projects'!$N157)+IF(BF105="x",'3 - Projects'!$N158)</f>
        <v>0</v>
      </c>
      <c r="BG314" s="85">
        <f>IF(BG101="x",'3 - Projects'!$N154,0)+IF(BG102="x",'3 - Projects'!$N155)+IF(BG103="x",'3 - Projects'!$N156)+IF(BG104="x",'3 - Projects'!$N157)+IF(BG105="x",'3 - Projects'!$N158)</f>
        <v>0</v>
      </c>
      <c r="BH314" s="86">
        <f>IF(BH101="x",'3 - Projects'!$N154,0)+IF(BH102="x",'3 - Projects'!$N155)+IF(BH103="x",'3 - Projects'!$N156)+IF(BH104="x",'3 - Projects'!$N157)+IF(BH105="x",'3 - Projects'!$N158)</f>
        <v>0</v>
      </c>
    </row>
    <row r="315" spans="1:60">
      <c r="A315" s="84"/>
      <c r="B315" s="85" t="str">
        <f>IF(Resource9_Name&lt;&gt;"",Resource9_Name&amp;"(s)","")</f>
        <v/>
      </c>
      <c r="C315" s="85"/>
      <c r="D315" s="85"/>
      <c r="E315" s="85"/>
      <c r="F315" s="85"/>
      <c r="G315" s="85"/>
      <c r="H315" s="85"/>
      <c r="I315" s="84">
        <f>IF(I101="x",'3 - Projects'!$O154,0)+IF(I102="x",'3 - Projects'!$O155)+IF(I103="x",'3 - Projects'!$O156)+IF(I104="x",'3 - Projects'!$O157)+IF(I105="x",'3 - Projects'!$O158)</f>
        <v>0</v>
      </c>
      <c r="J315" s="85">
        <f>IF(J101="x",'3 - Projects'!$O154,0)+IF(J102="x",'3 - Projects'!$O155)+IF(J103="x",'3 - Projects'!$O156)+IF(J104="x",'3 - Projects'!$O157)+IF(J105="x",'3 - Projects'!$O158)</f>
        <v>0</v>
      </c>
      <c r="K315" s="85">
        <f>IF(K101="x",'3 - Projects'!$O154,0)+IF(K102="x",'3 - Projects'!$O155)+IF(K103="x",'3 - Projects'!$O156)+IF(K104="x",'3 - Projects'!$O157)+IF(K105="x",'3 - Projects'!$O158)</f>
        <v>0</v>
      </c>
      <c r="L315" s="85">
        <f>IF(L101="x",'3 - Projects'!$O154,0)+IF(L102="x",'3 - Projects'!$O155)+IF(L103="x",'3 - Projects'!$O156)+IF(L104="x",'3 - Projects'!$O157)+IF(L105="x",'3 - Projects'!$O158)</f>
        <v>0</v>
      </c>
      <c r="M315" s="85">
        <f>IF(M101="x",'3 - Projects'!$O154,0)+IF(M102="x",'3 - Projects'!$O155)+IF(M103="x",'3 - Projects'!$O156)+IF(M104="x",'3 - Projects'!$O157)+IF(M105="x",'3 - Projects'!$O158)</f>
        <v>0</v>
      </c>
      <c r="N315" s="85">
        <f>IF(N101="x",'3 - Projects'!$O154,0)+IF(N102="x",'3 - Projects'!$O155)+IF(N103="x",'3 - Projects'!$O156)+IF(N104="x",'3 - Projects'!$O157)+IF(N105="x",'3 - Projects'!$O158)</f>
        <v>0</v>
      </c>
      <c r="O315" s="85">
        <f>IF(O101="x",'3 - Projects'!$O154,0)+IF(O102="x",'3 - Projects'!$O155)+IF(O103="x",'3 - Projects'!$O156)+IF(O104="x",'3 - Projects'!$O157)+IF(O105="x",'3 - Projects'!$O158)</f>
        <v>0</v>
      </c>
      <c r="P315" s="85">
        <f>IF(P101="x",'3 - Projects'!$O154,0)+IF(P102="x",'3 - Projects'!$O155)+IF(P103="x",'3 - Projects'!$O156)+IF(P104="x",'3 - Projects'!$O157)+IF(P105="x",'3 - Projects'!$O158)</f>
        <v>0</v>
      </c>
      <c r="Q315" s="85">
        <f>IF(Q101="x",'3 - Projects'!$O154,0)+IF(Q102="x",'3 - Projects'!$O155)+IF(Q103="x",'3 - Projects'!$O156)+IF(Q104="x",'3 - Projects'!$O157)+IF(Q105="x",'3 - Projects'!$O158)</f>
        <v>0</v>
      </c>
      <c r="R315" s="85">
        <f>IF(R101="x",'3 - Projects'!$O154,0)+IF(R102="x",'3 - Projects'!$O155)+IF(R103="x",'3 - Projects'!$O156)+IF(R104="x",'3 - Projects'!$O157)+IF(R105="x",'3 - Projects'!$O158)</f>
        <v>0</v>
      </c>
      <c r="S315" s="85">
        <f>IF(S101="x",'3 - Projects'!$O154,0)+IF(S102="x",'3 - Projects'!$O155)+IF(S103="x",'3 - Projects'!$O156)+IF(S104="x",'3 - Projects'!$O157)+IF(S105="x",'3 - Projects'!$O158)</f>
        <v>0</v>
      </c>
      <c r="T315" s="85">
        <f>IF(T101="x",'3 - Projects'!$O154,0)+IF(T102="x",'3 - Projects'!$O155)+IF(T103="x",'3 - Projects'!$O156)+IF(T104="x",'3 - Projects'!$O157)+IF(T105="x",'3 - Projects'!$O158)</f>
        <v>0</v>
      </c>
      <c r="U315" s="85">
        <f>IF(U101="x",'3 - Projects'!$O154,0)+IF(U102="x",'3 - Projects'!$O155)+IF(U103="x",'3 - Projects'!$O156)+IF(U104="x",'3 - Projects'!$O157)+IF(U105="x",'3 - Projects'!$O158)</f>
        <v>0</v>
      </c>
      <c r="V315" s="85">
        <f>IF(V101="x",'3 - Projects'!$O154,0)+IF(V102="x",'3 - Projects'!$O155)+IF(V103="x",'3 - Projects'!$O156)+IF(V104="x",'3 - Projects'!$O157)+IF(V105="x",'3 - Projects'!$O158)</f>
        <v>0</v>
      </c>
      <c r="W315" s="85">
        <f>IF(W101="x",'3 - Projects'!$O154,0)+IF(W102="x",'3 - Projects'!$O155)+IF(W103="x",'3 - Projects'!$O156)+IF(W104="x",'3 - Projects'!$O157)+IF(W105="x",'3 - Projects'!$O158)</f>
        <v>0</v>
      </c>
      <c r="X315" s="85">
        <f>IF(X101="x",'3 - Projects'!$O154,0)+IF(X102="x",'3 - Projects'!$O155)+IF(X103="x",'3 - Projects'!$O156)+IF(X104="x",'3 - Projects'!$O157)+IF(X105="x",'3 - Projects'!$O158)</f>
        <v>0</v>
      </c>
      <c r="Y315" s="85">
        <f>IF(Y101="x",'3 - Projects'!$O154,0)+IF(Y102="x",'3 - Projects'!$O155)+IF(Y103="x",'3 - Projects'!$O156)+IF(Y104="x",'3 - Projects'!$O157)+IF(Y105="x",'3 - Projects'!$O158)</f>
        <v>0</v>
      </c>
      <c r="Z315" s="85">
        <f>IF(Z101="x",'3 - Projects'!$O154,0)+IF(Z102="x",'3 - Projects'!$O155)+IF(Z103="x",'3 - Projects'!$O156)+IF(Z104="x",'3 - Projects'!$O157)+IF(Z105="x",'3 - Projects'!$O158)</f>
        <v>0</v>
      </c>
      <c r="AA315" s="85">
        <f>IF(AA101="x",'3 - Projects'!$O154,0)+IF(AA102="x",'3 - Projects'!$O155)+IF(AA103="x",'3 - Projects'!$O156)+IF(AA104="x",'3 - Projects'!$O157)+IF(AA105="x",'3 - Projects'!$O158)</f>
        <v>0</v>
      </c>
      <c r="AB315" s="85">
        <f>IF(AB101="x",'3 - Projects'!$O154,0)+IF(AB102="x",'3 - Projects'!$O155)+IF(AB103="x",'3 - Projects'!$O156)+IF(AB104="x",'3 - Projects'!$O157)+IF(AB105="x",'3 - Projects'!$O158)</f>
        <v>0</v>
      </c>
      <c r="AC315" s="85">
        <f>IF(AC101="x",'3 - Projects'!$O154,0)+IF(AC102="x",'3 - Projects'!$O155)+IF(AC103="x",'3 - Projects'!$O156)+IF(AC104="x",'3 - Projects'!$O157)+IF(AC105="x",'3 - Projects'!$O158)</f>
        <v>0</v>
      </c>
      <c r="AD315" s="85">
        <f>IF(AD101="x",'3 - Projects'!$O154,0)+IF(AD102="x",'3 - Projects'!$O155)+IF(AD103="x",'3 - Projects'!$O156)+IF(AD104="x",'3 - Projects'!$O157)+IF(AD105="x",'3 - Projects'!$O158)</f>
        <v>0</v>
      </c>
      <c r="AE315" s="85">
        <f>IF(AE101="x",'3 - Projects'!$O154,0)+IF(AE102="x",'3 - Projects'!$O155)+IF(AE103="x",'3 - Projects'!$O156)+IF(AE104="x",'3 - Projects'!$O157)+IF(AE105="x",'3 - Projects'!$O158)</f>
        <v>0</v>
      </c>
      <c r="AF315" s="85">
        <f>IF(AF101="x",'3 - Projects'!$O154,0)+IF(AF102="x",'3 - Projects'!$O155)+IF(AF103="x",'3 - Projects'!$O156)+IF(AF104="x",'3 - Projects'!$O157)+IF(AF105="x",'3 - Projects'!$O158)</f>
        <v>0</v>
      </c>
      <c r="AG315" s="85">
        <f>IF(AG101="x",'3 - Projects'!$O154,0)+IF(AG102="x",'3 - Projects'!$O155)+IF(AG103="x",'3 - Projects'!$O156)+IF(AG104="x",'3 - Projects'!$O157)+IF(AG105="x",'3 - Projects'!$O158)</f>
        <v>0</v>
      </c>
      <c r="AH315" s="85">
        <f>IF(AH101="x",'3 - Projects'!$O154,0)+IF(AH102="x",'3 - Projects'!$O155)+IF(AH103="x",'3 - Projects'!$O156)+IF(AH104="x",'3 - Projects'!$O157)+IF(AH105="x",'3 - Projects'!$O158)</f>
        <v>0</v>
      </c>
      <c r="AI315" s="85">
        <f>IF(AI101="x",'3 - Projects'!$O154,0)+IF(AI102="x",'3 - Projects'!$O155)+IF(AI103="x",'3 - Projects'!$O156)+IF(AI104="x",'3 - Projects'!$O157)+IF(AI105="x",'3 - Projects'!$O158)</f>
        <v>0</v>
      </c>
      <c r="AJ315" s="85">
        <f>IF(AJ101="x",'3 - Projects'!$O154,0)+IF(AJ102="x",'3 - Projects'!$O155)+IF(AJ103="x",'3 - Projects'!$O156)+IF(AJ104="x",'3 - Projects'!$O157)+IF(AJ105="x",'3 - Projects'!$O158)</f>
        <v>0</v>
      </c>
      <c r="AK315" s="85">
        <f>IF(AK101="x",'3 - Projects'!$O154,0)+IF(AK102="x",'3 - Projects'!$O155)+IF(AK103="x",'3 - Projects'!$O156)+IF(AK104="x",'3 - Projects'!$O157)+IF(AK105="x",'3 - Projects'!$O158)</f>
        <v>0</v>
      </c>
      <c r="AL315" s="85">
        <f>IF(AL101="x",'3 - Projects'!$O154,0)+IF(AL102="x",'3 - Projects'!$O155)+IF(AL103="x",'3 - Projects'!$O156)+IF(AL104="x",'3 - Projects'!$O157)+IF(AL105="x",'3 - Projects'!$O158)</f>
        <v>0</v>
      </c>
      <c r="AM315" s="85">
        <f>IF(AM101="x",'3 - Projects'!$O154,0)+IF(AM102="x",'3 - Projects'!$O155)+IF(AM103="x",'3 - Projects'!$O156)+IF(AM104="x",'3 - Projects'!$O157)+IF(AM105="x",'3 - Projects'!$O158)</f>
        <v>0</v>
      </c>
      <c r="AN315" s="85">
        <f>IF(AN101="x",'3 - Projects'!$O154,0)+IF(AN102="x",'3 - Projects'!$O155)+IF(AN103="x",'3 - Projects'!$O156)+IF(AN104="x",'3 - Projects'!$O157)+IF(AN105="x",'3 - Projects'!$O158)</f>
        <v>0</v>
      </c>
      <c r="AO315" s="85">
        <f>IF(AO101="x",'3 - Projects'!$O154,0)+IF(AO102="x",'3 - Projects'!$O155)+IF(AO103="x",'3 - Projects'!$O156)+IF(AO104="x",'3 - Projects'!$O157)+IF(AO105="x",'3 - Projects'!$O158)</f>
        <v>0</v>
      </c>
      <c r="AP315" s="85">
        <f>IF(AP101="x",'3 - Projects'!$O154,0)+IF(AP102="x",'3 - Projects'!$O155)+IF(AP103="x",'3 - Projects'!$O156)+IF(AP104="x",'3 - Projects'!$O157)+IF(AP105="x",'3 - Projects'!$O158)</f>
        <v>0</v>
      </c>
      <c r="AQ315" s="85">
        <f>IF(AQ101="x",'3 - Projects'!$O154,0)+IF(AQ102="x",'3 - Projects'!$O155)+IF(AQ103="x",'3 - Projects'!$O156)+IF(AQ104="x",'3 - Projects'!$O157)+IF(AQ105="x",'3 - Projects'!$O158)</f>
        <v>0</v>
      </c>
      <c r="AR315" s="85">
        <f>IF(AR101="x",'3 - Projects'!$O154,0)+IF(AR102="x",'3 - Projects'!$O155)+IF(AR103="x",'3 - Projects'!$O156)+IF(AR104="x",'3 - Projects'!$O157)+IF(AR105="x",'3 - Projects'!$O158)</f>
        <v>0</v>
      </c>
      <c r="AS315" s="85">
        <f>IF(AS101="x",'3 - Projects'!$O154,0)+IF(AS102="x",'3 - Projects'!$O155)+IF(AS103="x",'3 - Projects'!$O156)+IF(AS104="x",'3 - Projects'!$O157)+IF(AS105="x",'3 - Projects'!$O158)</f>
        <v>0</v>
      </c>
      <c r="AT315" s="85">
        <f>IF(AT101="x",'3 - Projects'!$O154,0)+IF(AT102="x",'3 - Projects'!$O155)+IF(AT103="x",'3 - Projects'!$O156)+IF(AT104="x",'3 - Projects'!$O157)+IF(AT105="x",'3 - Projects'!$O158)</f>
        <v>0</v>
      </c>
      <c r="AU315" s="85">
        <f>IF(AU101="x",'3 - Projects'!$O154,0)+IF(AU102="x",'3 - Projects'!$O155)+IF(AU103="x",'3 - Projects'!$O156)+IF(AU104="x",'3 - Projects'!$O157)+IF(AU105="x",'3 - Projects'!$O158)</f>
        <v>0</v>
      </c>
      <c r="AV315" s="85">
        <f>IF(AV101="x",'3 - Projects'!$O154,0)+IF(AV102="x",'3 - Projects'!$O155)+IF(AV103="x",'3 - Projects'!$O156)+IF(AV104="x",'3 - Projects'!$O157)+IF(AV105="x",'3 - Projects'!$O158)</f>
        <v>0</v>
      </c>
      <c r="AW315" s="85">
        <f>IF(AW101="x",'3 - Projects'!$O154,0)+IF(AW102="x",'3 - Projects'!$O155)+IF(AW103="x",'3 - Projects'!$O156)+IF(AW104="x",'3 - Projects'!$O157)+IF(AW105="x",'3 - Projects'!$O158)</f>
        <v>0</v>
      </c>
      <c r="AX315" s="85">
        <f>IF(AX101="x",'3 - Projects'!$O154,0)+IF(AX102="x",'3 - Projects'!$O155)+IF(AX103="x",'3 - Projects'!$O156)+IF(AX104="x",'3 - Projects'!$O157)+IF(AX105="x",'3 - Projects'!$O158)</f>
        <v>0</v>
      </c>
      <c r="AY315" s="85">
        <f>IF(AY101="x",'3 - Projects'!$O154,0)+IF(AY102="x",'3 - Projects'!$O155)+IF(AY103="x",'3 - Projects'!$O156)+IF(AY104="x",'3 - Projects'!$O157)+IF(AY105="x",'3 - Projects'!$O158)</f>
        <v>0</v>
      </c>
      <c r="AZ315" s="85">
        <f>IF(AZ101="x",'3 - Projects'!$O154,0)+IF(AZ102="x",'3 - Projects'!$O155)+IF(AZ103="x",'3 - Projects'!$O156)+IF(AZ104="x",'3 - Projects'!$O157)+IF(AZ105="x",'3 - Projects'!$O158)</f>
        <v>0</v>
      </c>
      <c r="BA315" s="85">
        <f>IF(BA101="x",'3 - Projects'!$O154,0)+IF(BA102="x",'3 - Projects'!$O155)+IF(BA103="x",'3 - Projects'!$O156)+IF(BA104="x",'3 - Projects'!$O157)+IF(BA105="x",'3 - Projects'!$O158)</f>
        <v>0</v>
      </c>
      <c r="BB315" s="85">
        <f>IF(BB101="x",'3 - Projects'!$O154,0)+IF(BB102="x",'3 - Projects'!$O155)+IF(BB103="x",'3 - Projects'!$O156)+IF(BB104="x",'3 - Projects'!$O157)+IF(BB105="x",'3 - Projects'!$O158)</f>
        <v>0</v>
      </c>
      <c r="BC315" s="85">
        <f>IF(BC101="x",'3 - Projects'!$O154,0)+IF(BC102="x",'3 - Projects'!$O155)+IF(BC103="x",'3 - Projects'!$O156)+IF(BC104="x",'3 - Projects'!$O157)+IF(BC105="x",'3 - Projects'!$O158)</f>
        <v>0</v>
      </c>
      <c r="BD315" s="85">
        <f>IF(BD101="x",'3 - Projects'!$O154,0)+IF(BD102="x",'3 - Projects'!$O155)+IF(BD103="x",'3 - Projects'!$O156)+IF(BD104="x",'3 - Projects'!$O157)+IF(BD105="x",'3 - Projects'!$O158)</f>
        <v>0</v>
      </c>
      <c r="BE315" s="85">
        <f>IF(BE101="x",'3 - Projects'!$O154,0)+IF(BE102="x",'3 - Projects'!$O155)+IF(BE103="x",'3 - Projects'!$O156)+IF(BE104="x",'3 - Projects'!$O157)+IF(BE105="x",'3 - Projects'!$O158)</f>
        <v>0</v>
      </c>
      <c r="BF315" s="85">
        <f>IF(BF101="x",'3 - Projects'!$O154,0)+IF(BF102="x",'3 - Projects'!$O155)+IF(BF103="x",'3 - Projects'!$O156)+IF(BF104="x",'3 - Projects'!$O157)+IF(BF105="x",'3 - Projects'!$O158)</f>
        <v>0</v>
      </c>
      <c r="BG315" s="85">
        <f>IF(BG101="x",'3 - Projects'!$O154,0)+IF(BG102="x",'3 - Projects'!$O155)+IF(BG103="x",'3 - Projects'!$O156)+IF(BG104="x",'3 - Projects'!$O157)+IF(BG105="x",'3 - Projects'!$O158)</f>
        <v>0</v>
      </c>
      <c r="BH315" s="86">
        <f>IF(BH101="x",'3 - Projects'!$O154,0)+IF(BH102="x",'3 - Projects'!$O155)+IF(BH103="x",'3 - Projects'!$O156)+IF(BH104="x",'3 - Projects'!$O157)+IF(BH105="x",'3 - Projects'!$O158)</f>
        <v>0</v>
      </c>
    </row>
    <row r="316" spans="1:60">
      <c r="A316" s="87"/>
      <c r="B316" s="88" t="str">
        <f>IF(Resource10_Name&lt;&gt;"",Resource10_Name&amp;"(s)","")</f>
        <v/>
      </c>
      <c r="C316" s="88"/>
      <c r="D316" s="88"/>
      <c r="E316" s="88"/>
      <c r="F316" s="88"/>
      <c r="G316" s="88"/>
      <c r="H316" s="88"/>
      <c r="I316" s="87">
        <f>IF(I101="x",'3 - Projects'!$P154,0)+IF(I102="x",'3 - Projects'!$P155)+IF(I103="x",'3 - Projects'!$P156)+IF(I104="x",'3 - Projects'!$P157)+IF(I105="x",'3 - Projects'!$P158)</f>
        <v>0</v>
      </c>
      <c r="J316" s="88">
        <f>IF(J101="x",'3 - Projects'!$P154,0)+IF(J102="x",'3 - Projects'!$P155)+IF(J103="x",'3 - Projects'!$P156)+IF(J104="x",'3 - Projects'!$P157)+IF(J105="x",'3 - Projects'!$P158)</f>
        <v>0</v>
      </c>
      <c r="K316" s="88">
        <f>IF(K101="x",'3 - Projects'!$P154,0)+IF(K102="x",'3 - Projects'!$P155)+IF(K103="x",'3 - Projects'!$P156)+IF(K104="x",'3 - Projects'!$P157)+IF(K105="x",'3 - Projects'!$P158)</f>
        <v>0</v>
      </c>
      <c r="L316" s="88">
        <f>IF(L101="x",'3 - Projects'!$P154,0)+IF(L102="x",'3 - Projects'!$P155)+IF(L103="x",'3 - Projects'!$P156)+IF(L104="x",'3 - Projects'!$P157)+IF(L105="x",'3 - Projects'!$P158)</f>
        <v>0</v>
      </c>
      <c r="M316" s="88">
        <f>IF(M101="x",'3 - Projects'!$P154,0)+IF(M102="x",'3 - Projects'!$P155)+IF(M103="x",'3 - Projects'!$P156)+IF(M104="x",'3 - Projects'!$P157)+IF(M105="x",'3 - Projects'!$P158)</f>
        <v>0</v>
      </c>
      <c r="N316" s="88">
        <f>IF(N101="x",'3 - Projects'!$P154,0)+IF(N102="x",'3 - Projects'!$P155)+IF(N103="x",'3 - Projects'!$P156)+IF(N104="x",'3 - Projects'!$P157)+IF(N105="x",'3 - Projects'!$P158)</f>
        <v>0</v>
      </c>
      <c r="O316" s="88">
        <f>IF(O101="x",'3 - Projects'!$P154,0)+IF(O102="x",'3 - Projects'!$P155)+IF(O103="x",'3 - Projects'!$P156)+IF(O104="x",'3 - Projects'!$P157)+IF(O105="x",'3 - Projects'!$P158)</f>
        <v>0</v>
      </c>
      <c r="P316" s="88">
        <f>IF(P101="x",'3 - Projects'!$P154,0)+IF(P102="x",'3 - Projects'!$P155)+IF(P103="x",'3 - Projects'!$P156)+IF(P104="x",'3 - Projects'!$P157)+IF(P105="x",'3 - Projects'!$P158)</f>
        <v>0</v>
      </c>
      <c r="Q316" s="88">
        <f>IF(Q101="x",'3 - Projects'!$P154,0)+IF(Q102="x",'3 - Projects'!$P155)+IF(Q103="x",'3 - Projects'!$P156)+IF(Q104="x",'3 - Projects'!$P157)+IF(Q105="x",'3 - Projects'!$P158)</f>
        <v>0</v>
      </c>
      <c r="R316" s="88">
        <f>IF(R101="x",'3 - Projects'!$P154,0)+IF(R102="x",'3 - Projects'!$P155)+IF(R103="x",'3 - Projects'!$P156)+IF(R104="x",'3 - Projects'!$P157)+IF(R105="x",'3 - Projects'!$P158)</f>
        <v>0</v>
      </c>
      <c r="S316" s="88">
        <f>IF(S101="x",'3 - Projects'!$P154,0)+IF(S102="x",'3 - Projects'!$P155)+IF(S103="x",'3 - Projects'!$P156)+IF(S104="x",'3 - Projects'!$P157)+IF(S105="x",'3 - Projects'!$P158)</f>
        <v>0</v>
      </c>
      <c r="T316" s="88">
        <f>IF(T101="x",'3 - Projects'!$P154,0)+IF(T102="x",'3 - Projects'!$P155)+IF(T103="x",'3 - Projects'!$P156)+IF(T104="x",'3 - Projects'!$P157)+IF(T105="x",'3 - Projects'!$P158)</f>
        <v>0</v>
      </c>
      <c r="U316" s="88">
        <f>IF(U101="x",'3 - Projects'!$P154,0)+IF(U102="x",'3 - Projects'!$P155)+IF(U103="x",'3 - Projects'!$P156)+IF(U104="x",'3 - Projects'!$P157)+IF(U105="x",'3 - Projects'!$P158)</f>
        <v>0</v>
      </c>
      <c r="V316" s="88">
        <f>IF(V101="x",'3 - Projects'!$P154,0)+IF(V102="x",'3 - Projects'!$P155)+IF(V103="x",'3 - Projects'!$P156)+IF(V104="x",'3 - Projects'!$P157)+IF(V105="x",'3 - Projects'!$P158)</f>
        <v>0</v>
      </c>
      <c r="W316" s="88">
        <f>IF(W101="x",'3 - Projects'!$P154,0)+IF(W102="x",'3 - Projects'!$P155)+IF(W103="x",'3 - Projects'!$P156)+IF(W104="x",'3 - Projects'!$P157)+IF(W105="x",'3 - Projects'!$P158)</f>
        <v>0</v>
      </c>
      <c r="X316" s="88">
        <f>IF(X101="x",'3 - Projects'!$P154,0)+IF(X102="x",'3 - Projects'!$P155)+IF(X103="x",'3 - Projects'!$P156)+IF(X104="x",'3 - Projects'!$P157)+IF(X105="x",'3 - Projects'!$P158)</f>
        <v>0</v>
      </c>
      <c r="Y316" s="88">
        <f>IF(Y101="x",'3 - Projects'!$P154,0)+IF(Y102="x",'3 - Projects'!$P155)+IF(Y103="x",'3 - Projects'!$P156)+IF(Y104="x",'3 - Projects'!$P157)+IF(Y105="x",'3 - Projects'!$P158)</f>
        <v>0</v>
      </c>
      <c r="Z316" s="88">
        <f>IF(Z101="x",'3 - Projects'!$P154,0)+IF(Z102="x",'3 - Projects'!$P155)+IF(Z103="x",'3 - Projects'!$P156)+IF(Z104="x",'3 - Projects'!$P157)+IF(Z105="x",'3 - Projects'!$P158)</f>
        <v>0</v>
      </c>
      <c r="AA316" s="88">
        <f>IF(AA101="x",'3 - Projects'!$P154,0)+IF(AA102="x",'3 - Projects'!$P155)+IF(AA103="x",'3 - Projects'!$P156)+IF(AA104="x",'3 - Projects'!$P157)+IF(AA105="x",'3 - Projects'!$P158)</f>
        <v>0</v>
      </c>
      <c r="AB316" s="88">
        <f>IF(AB101="x",'3 - Projects'!$P154,0)+IF(AB102="x",'3 - Projects'!$P155)+IF(AB103="x",'3 - Projects'!$P156)+IF(AB104="x",'3 - Projects'!$P157)+IF(AB105="x",'3 - Projects'!$P158)</f>
        <v>0</v>
      </c>
      <c r="AC316" s="88">
        <f>IF(AC101="x",'3 - Projects'!$P154,0)+IF(AC102="x",'3 - Projects'!$P155)+IF(AC103="x",'3 - Projects'!$P156)+IF(AC104="x",'3 - Projects'!$P157)+IF(AC105="x",'3 - Projects'!$P158)</f>
        <v>0</v>
      </c>
      <c r="AD316" s="88">
        <f>IF(AD101="x",'3 - Projects'!$P154,0)+IF(AD102="x",'3 - Projects'!$P155)+IF(AD103="x",'3 - Projects'!$P156)+IF(AD104="x",'3 - Projects'!$P157)+IF(AD105="x",'3 - Projects'!$P158)</f>
        <v>0</v>
      </c>
      <c r="AE316" s="88">
        <f>IF(AE101="x",'3 - Projects'!$P154,0)+IF(AE102="x",'3 - Projects'!$P155)+IF(AE103="x",'3 - Projects'!$P156)+IF(AE104="x",'3 - Projects'!$P157)+IF(AE105="x",'3 - Projects'!$P158)</f>
        <v>0</v>
      </c>
      <c r="AF316" s="88">
        <f>IF(AF101="x",'3 - Projects'!$P154,0)+IF(AF102="x",'3 - Projects'!$P155)+IF(AF103="x",'3 - Projects'!$P156)+IF(AF104="x",'3 - Projects'!$P157)+IF(AF105="x",'3 - Projects'!$P158)</f>
        <v>0</v>
      </c>
      <c r="AG316" s="88">
        <f>IF(AG101="x",'3 - Projects'!$P154,0)+IF(AG102="x",'3 - Projects'!$P155)+IF(AG103="x",'3 - Projects'!$P156)+IF(AG104="x",'3 - Projects'!$P157)+IF(AG105="x",'3 - Projects'!$P158)</f>
        <v>0</v>
      </c>
      <c r="AH316" s="88">
        <f>IF(AH101="x",'3 - Projects'!$P154,0)+IF(AH102="x",'3 - Projects'!$P155)+IF(AH103="x",'3 - Projects'!$P156)+IF(AH104="x",'3 - Projects'!$P157)+IF(AH105="x",'3 - Projects'!$P158)</f>
        <v>0</v>
      </c>
      <c r="AI316" s="88">
        <f>IF(AI101="x",'3 - Projects'!$P154,0)+IF(AI102="x",'3 - Projects'!$P155)+IF(AI103="x",'3 - Projects'!$P156)+IF(AI104="x",'3 - Projects'!$P157)+IF(AI105="x",'3 - Projects'!$P158)</f>
        <v>0</v>
      </c>
      <c r="AJ316" s="88">
        <f>IF(AJ101="x",'3 - Projects'!$P154,0)+IF(AJ102="x",'3 - Projects'!$P155)+IF(AJ103="x",'3 - Projects'!$P156)+IF(AJ104="x",'3 - Projects'!$P157)+IF(AJ105="x",'3 - Projects'!$P158)</f>
        <v>0</v>
      </c>
      <c r="AK316" s="88">
        <f>IF(AK101="x",'3 - Projects'!$P154,0)+IF(AK102="x",'3 - Projects'!$P155)+IF(AK103="x",'3 - Projects'!$P156)+IF(AK104="x",'3 - Projects'!$P157)+IF(AK105="x",'3 - Projects'!$P158)</f>
        <v>0</v>
      </c>
      <c r="AL316" s="88">
        <f>IF(AL101="x",'3 - Projects'!$P154,0)+IF(AL102="x",'3 - Projects'!$P155)+IF(AL103="x",'3 - Projects'!$P156)+IF(AL104="x",'3 - Projects'!$P157)+IF(AL105="x",'3 - Projects'!$P158)</f>
        <v>0</v>
      </c>
      <c r="AM316" s="88">
        <f>IF(AM101="x",'3 - Projects'!$P154,0)+IF(AM102="x",'3 - Projects'!$P155)+IF(AM103="x",'3 - Projects'!$P156)+IF(AM104="x",'3 - Projects'!$P157)+IF(AM105="x",'3 - Projects'!$P158)</f>
        <v>0</v>
      </c>
      <c r="AN316" s="88">
        <f>IF(AN101="x",'3 - Projects'!$P154,0)+IF(AN102="x",'3 - Projects'!$P155)+IF(AN103="x",'3 - Projects'!$P156)+IF(AN104="x",'3 - Projects'!$P157)+IF(AN105="x",'3 - Projects'!$P158)</f>
        <v>0</v>
      </c>
      <c r="AO316" s="88">
        <f>IF(AO101="x",'3 - Projects'!$P154,0)+IF(AO102="x",'3 - Projects'!$P155)+IF(AO103="x",'3 - Projects'!$P156)+IF(AO104="x",'3 - Projects'!$P157)+IF(AO105="x",'3 - Projects'!$P158)</f>
        <v>0</v>
      </c>
      <c r="AP316" s="88">
        <f>IF(AP101="x",'3 - Projects'!$P154,0)+IF(AP102="x",'3 - Projects'!$P155)+IF(AP103="x",'3 - Projects'!$P156)+IF(AP104="x",'3 - Projects'!$P157)+IF(AP105="x",'3 - Projects'!$P158)</f>
        <v>0</v>
      </c>
      <c r="AQ316" s="88">
        <f>IF(AQ101="x",'3 - Projects'!$P154,0)+IF(AQ102="x",'3 - Projects'!$P155)+IF(AQ103="x",'3 - Projects'!$P156)+IF(AQ104="x",'3 - Projects'!$P157)+IF(AQ105="x",'3 - Projects'!$P158)</f>
        <v>0</v>
      </c>
      <c r="AR316" s="88">
        <f>IF(AR101="x",'3 - Projects'!$P154,0)+IF(AR102="x",'3 - Projects'!$P155)+IF(AR103="x",'3 - Projects'!$P156)+IF(AR104="x",'3 - Projects'!$P157)+IF(AR105="x",'3 - Projects'!$P158)</f>
        <v>0</v>
      </c>
      <c r="AS316" s="88">
        <f>IF(AS101="x",'3 - Projects'!$P154,0)+IF(AS102="x",'3 - Projects'!$P155)+IF(AS103="x",'3 - Projects'!$P156)+IF(AS104="x",'3 - Projects'!$P157)+IF(AS105="x",'3 - Projects'!$P158)</f>
        <v>0</v>
      </c>
      <c r="AT316" s="88">
        <f>IF(AT101="x",'3 - Projects'!$P154,0)+IF(AT102="x",'3 - Projects'!$P155)+IF(AT103="x",'3 - Projects'!$P156)+IF(AT104="x",'3 - Projects'!$P157)+IF(AT105="x",'3 - Projects'!$P158)</f>
        <v>0</v>
      </c>
      <c r="AU316" s="88">
        <f>IF(AU101="x",'3 - Projects'!$P154,0)+IF(AU102="x",'3 - Projects'!$P155)+IF(AU103="x",'3 - Projects'!$P156)+IF(AU104="x",'3 - Projects'!$P157)+IF(AU105="x",'3 - Projects'!$P158)</f>
        <v>0</v>
      </c>
      <c r="AV316" s="88">
        <f>IF(AV101="x",'3 - Projects'!$P154,0)+IF(AV102="x",'3 - Projects'!$P155)+IF(AV103="x",'3 - Projects'!$P156)+IF(AV104="x",'3 - Projects'!$P157)+IF(AV105="x",'3 - Projects'!$P158)</f>
        <v>0</v>
      </c>
      <c r="AW316" s="88">
        <f>IF(AW101="x",'3 - Projects'!$P154,0)+IF(AW102="x",'3 - Projects'!$P155)+IF(AW103="x",'3 - Projects'!$P156)+IF(AW104="x",'3 - Projects'!$P157)+IF(AW105="x",'3 - Projects'!$P158)</f>
        <v>0</v>
      </c>
      <c r="AX316" s="88">
        <f>IF(AX101="x",'3 - Projects'!$P154,0)+IF(AX102="x",'3 - Projects'!$P155)+IF(AX103="x",'3 - Projects'!$P156)+IF(AX104="x",'3 - Projects'!$P157)+IF(AX105="x",'3 - Projects'!$P158)</f>
        <v>0</v>
      </c>
      <c r="AY316" s="88">
        <f>IF(AY101="x",'3 - Projects'!$P154,0)+IF(AY102="x",'3 - Projects'!$P155)+IF(AY103="x",'3 - Projects'!$P156)+IF(AY104="x",'3 - Projects'!$P157)+IF(AY105="x",'3 - Projects'!$P158)</f>
        <v>0</v>
      </c>
      <c r="AZ316" s="88">
        <f>IF(AZ101="x",'3 - Projects'!$P154,0)+IF(AZ102="x",'3 - Projects'!$P155)+IF(AZ103="x",'3 - Projects'!$P156)+IF(AZ104="x",'3 - Projects'!$P157)+IF(AZ105="x",'3 - Projects'!$P158)</f>
        <v>0</v>
      </c>
      <c r="BA316" s="88">
        <f>IF(BA101="x",'3 - Projects'!$P154,0)+IF(BA102="x",'3 - Projects'!$P155)+IF(BA103="x",'3 - Projects'!$P156)+IF(BA104="x",'3 - Projects'!$P157)+IF(BA105="x",'3 - Projects'!$P158)</f>
        <v>0</v>
      </c>
      <c r="BB316" s="88">
        <f>IF(BB101="x",'3 - Projects'!$P154,0)+IF(BB102="x",'3 - Projects'!$P155)+IF(BB103="x",'3 - Projects'!$P156)+IF(BB104="x",'3 - Projects'!$P157)+IF(BB105="x",'3 - Projects'!$P158)</f>
        <v>0</v>
      </c>
      <c r="BC316" s="88">
        <f>IF(BC101="x",'3 - Projects'!$P154,0)+IF(BC102="x",'3 - Projects'!$P155)+IF(BC103="x",'3 - Projects'!$P156)+IF(BC104="x",'3 - Projects'!$P157)+IF(BC105="x",'3 - Projects'!$P158)</f>
        <v>0</v>
      </c>
      <c r="BD316" s="88">
        <f>IF(BD101="x",'3 - Projects'!$P154,0)+IF(BD102="x",'3 - Projects'!$P155)+IF(BD103="x",'3 - Projects'!$P156)+IF(BD104="x",'3 - Projects'!$P157)+IF(BD105="x",'3 - Projects'!$P158)</f>
        <v>0</v>
      </c>
      <c r="BE316" s="88">
        <f>IF(BE101="x",'3 - Projects'!$P154,0)+IF(BE102="x",'3 - Projects'!$P155)+IF(BE103="x",'3 - Projects'!$P156)+IF(BE104="x",'3 - Projects'!$P157)+IF(BE105="x",'3 - Projects'!$P158)</f>
        <v>0</v>
      </c>
      <c r="BF316" s="88">
        <f>IF(BF101="x",'3 - Projects'!$P154,0)+IF(BF102="x",'3 - Projects'!$P155)+IF(BF103="x",'3 - Projects'!$P156)+IF(BF104="x",'3 - Projects'!$P157)+IF(BF105="x",'3 - Projects'!$P158)</f>
        <v>0</v>
      </c>
      <c r="BG316" s="88">
        <f>IF(BG101="x",'3 - Projects'!$P154,0)+IF(BG102="x",'3 - Projects'!$P155)+IF(BG103="x",'3 - Projects'!$P156)+IF(BG104="x",'3 - Projects'!$P157)+IF(BG105="x",'3 - Projects'!$P158)</f>
        <v>0</v>
      </c>
      <c r="BH316" s="89">
        <f>IF(BH101="x",'3 - Projects'!$P154,0)+IF(BH102="x",'3 - Projects'!$P155)+IF(BH103="x",'3 - Projects'!$P156)+IF(BH104="x",'3 - Projects'!$P157)+IF(BH105="x",'3 - Projects'!$P158)</f>
        <v>0</v>
      </c>
    </row>
    <row r="317" spans="1:60">
      <c r="A317" s="93" t="s">
        <v>48</v>
      </c>
      <c r="B317" s="82" t="str">
        <f>IF(Resource1_Name&lt;&gt;"",Resource1_Name&amp;"(s)","")</f>
        <v/>
      </c>
      <c r="C317" s="85"/>
      <c r="D317" s="85"/>
      <c r="E317" s="85"/>
      <c r="F317" s="85"/>
      <c r="G317" s="85"/>
      <c r="H317" s="85"/>
      <c r="I317" s="84">
        <f>IF(I106="x",'3 - Projects'!$G164,0)+IF(I107="x",'3 - Projects'!$G165)+IF(I108="x",'3 - Projects'!$G166)+IF(I109="x",'3 - Projects'!$G167)+IF(I110="x",'3 - Projects'!$G168)</f>
        <v>0</v>
      </c>
      <c r="J317" s="85">
        <f>IF(J106="x",'3 - Projects'!$G164,0)+IF(J107="x",'3 - Projects'!$G165)+IF(J108="x",'3 - Projects'!$G166)+IF(J109="x",'3 - Projects'!$G167)+IF(J110="x",'3 - Projects'!$G168)</f>
        <v>0</v>
      </c>
      <c r="K317" s="85">
        <f>IF(K106="x",'3 - Projects'!$G164,0)+IF(K107="x",'3 - Projects'!$G165)+IF(K108="x",'3 - Projects'!$G166)+IF(K109="x",'3 - Projects'!$G167)+IF(K110="x",'3 - Projects'!$G168)</f>
        <v>0</v>
      </c>
      <c r="L317" s="85">
        <f>IF(L106="x",'3 - Projects'!$G164,0)+IF(L107="x",'3 - Projects'!$G165)+IF(L108="x",'3 - Projects'!$G166)+IF(L109="x",'3 - Projects'!$G167)+IF(L110="x",'3 - Projects'!$G168)</f>
        <v>0</v>
      </c>
      <c r="M317" s="85">
        <f>IF(M106="x",'3 - Projects'!$G164,0)+IF(M107="x",'3 - Projects'!$G165)+IF(M108="x",'3 - Projects'!$G166)+IF(M109="x",'3 - Projects'!$G167)+IF(M110="x",'3 - Projects'!$G168)</f>
        <v>0</v>
      </c>
      <c r="N317" s="85">
        <f>IF(N106="x",'3 - Projects'!$G164,0)+IF(N107="x",'3 - Projects'!$G165)+IF(N108="x",'3 - Projects'!$G166)+IF(N109="x",'3 - Projects'!$G167)+IF(N110="x",'3 - Projects'!$G168)</f>
        <v>0</v>
      </c>
      <c r="O317" s="85">
        <f>IF(O106="x",'3 - Projects'!$G164,0)+IF(O107="x",'3 - Projects'!$G165)+IF(O108="x",'3 - Projects'!$G166)+IF(O109="x",'3 - Projects'!$G167)+IF(O110="x",'3 - Projects'!$G168)</f>
        <v>0</v>
      </c>
      <c r="P317" s="85">
        <f>IF(P106="x",'3 - Projects'!$G164,0)+IF(P107="x",'3 - Projects'!$G165)+IF(P108="x",'3 - Projects'!$G166)+IF(P109="x",'3 - Projects'!$G167)+IF(P110="x",'3 - Projects'!$G168)</f>
        <v>0</v>
      </c>
      <c r="Q317" s="85">
        <f>IF(Q106="x",'3 - Projects'!$G164,0)+IF(Q107="x",'3 - Projects'!$G165)+IF(Q108="x",'3 - Projects'!$G166)+IF(Q109="x",'3 - Projects'!$G167)+IF(Q110="x",'3 - Projects'!$G168)</f>
        <v>0</v>
      </c>
      <c r="R317" s="85">
        <f>IF(R106="x",'3 - Projects'!$G164,0)+IF(R107="x",'3 - Projects'!$G165)+IF(R108="x",'3 - Projects'!$G166)+IF(R109="x",'3 - Projects'!$G167)+IF(R110="x",'3 - Projects'!$G168)</f>
        <v>0</v>
      </c>
      <c r="S317" s="85">
        <f>IF(S106="x",'3 - Projects'!$G164,0)+IF(S107="x",'3 - Projects'!$G165)+IF(S108="x",'3 - Projects'!$G166)+IF(S109="x",'3 - Projects'!$G167)+IF(S110="x",'3 - Projects'!$G168)</f>
        <v>0</v>
      </c>
      <c r="T317" s="85">
        <f>IF(T106="x",'3 - Projects'!$G164,0)+IF(T107="x",'3 - Projects'!$G165)+IF(T108="x",'3 - Projects'!$G166)+IF(T109="x",'3 - Projects'!$G167)+IF(T110="x",'3 - Projects'!$G168)</f>
        <v>0</v>
      </c>
      <c r="U317" s="85">
        <f>IF(U106="x",'3 - Projects'!$G164,0)+IF(U107="x",'3 - Projects'!$G165)+IF(U108="x",'3 - Projects'!$G166)+IF(U109="x",'3 - Projects'!$G167)+IF(U110="x",'3 - Projects'!$G168)</f>
        <v>0</v>
      </c>
      <c r="V317" s="85">
        <f>IF(V106="x",'3 - Projects'!$G164,0)+IF(V107="x",'3 - Projects'!$G165)+IF(V108="x",'3 - Projects'!$G166)+IF(V109="x",'3 - Projects'!$G167)+IF(V110="x",'3 - Projects'!$G168)</f>
        <v>0</v>
      </c>
      <c r="W317" s="85">
        <f>IF(W106="x",'3 - Projects'!$G164,0)+IF(W107="x",'3 - Projects'!$G165)+IF(W108="x",'3 - Projects'!$G166)+IF(W109="x",'3 - Projects'!$G167)+IF(W110="x",'3 - Projects'!$G168)</f>
        <v>0</v>
      </c>
      <c r="X317" s="85">
        <f>IF(X106="x",'3 - Projects'!$G164,0)+IF(X107="x",'3 - Projects'!$G165)+IF(X108="x",'3 - Projects'!$G166)+IF(X109="x",'3 - Projects'!$G167)+IF(X110="x",'3 - Projects'!$G168)</f>
        <v>0</v>
      </c>
      <c r="Y317" s="85">
        <f>IF(Y106="x",'3 - Projects'!$G164,0)+IF(Y107="x",'3 - Projects'!$G165)+IF(Y108="x",'3 - Projects'!$G166)+IF(Y109="x",'3 - Projects'!$G167)+IF(Y110="x",'3 - Projects'!$G168)</f>
        <v>0</v>
      </c>
      <c r="Z317" s="85">
        <f>IF(Z106="x",'3 - Projects'!$G164,0)+IF(Z107="x",'3 - Projects'!$G165)+IF(Z108="x",'3 - Projects'!$G166)+IF(Z109="x",'3 - Projects'!$G167)+IF(Z110="x",'3 - Projects'!$G168)</f>
        <v>0</v>
      </c>
      <c r="AA317" s="85">
        <f>IF(AA106="x",'3 - Projects'!$G164,0)+IF(AA107="x",'3 - Projects'!$G165)+IF(AA108="x",'3 - Projects'!$G166)+IF(AA109="x",'3 - Projects'!$G167)+IF(AA110="x",'3 - Projects'!$G168)</f>
        <v>0</v>
      </c>
      <c r="AB317" s="85">
        <f>IF(AB106="x",'3 - Projects'!$G164,0)+IF(AB107="x",'3 - Projects'!$G165)+IF(AB108="x",'3 - Projects'!$G166)+IF(AB109="x",'3 - Projects'!$G167)+IF(AB110="x",'3 - Projects'!$G168)</f>
        <v>0</v>
      </c>
      <c r="AC317" s="85">
        <f>IF(AC106="x",'3 - Projects'!$G164,0)+IF(AC107="x",'3 - Projects'!$G165)+IF(AC108="x",'3 - Projects'!$G166)+IF(AC109="x",'3 - Projects'!$G167)+IF(AC110="x",'3 - Projects'!$G168)</f>
        <v>0</v>
      </c>
      <c r="AD317" s="85">
        <f>IF(AD106="x",'3 - Projects'!$G164,0)+IF(AD107="x",'3 - Projects'!$G165)+IF(AD108="x",'3 - Projects'!$G166)+IF(AD109="x",'3 - Projects'!$G167)+IF(AD110="x",'3 - Projects'!$G168)</f>
        <v>0</v>
      </c>
      <c r="AE317" s="85">
        <f>IF(AE106="x",'3 - Projects'!$G164,0)+IF(AE107="x",'3 - Projects'!$G165)+IF(AE108="x",'3 - Projects'!$G166)+IF(AE109="x",'3 - Projects'!$G167)+IF(AE110="x",'3 - Projects'!$G168)</f>
        <v>0</v>
      </c>
      <c r="AF317" s="85">
        <f>IF(AF106="x",'3 - Projects'!$G164,0)+IF(AF107="x",'3 - Projects'!$G165)+IF(AF108="x",'3 - Projects'!$G166)+IF(AF109="x",'3 - Projects'!$G167)+IF(AF110="x",'3 - Projects'!$G168)</f>
        <v>0</v>
      </c>
      <c r="AG317" s="85">
        <f>IF(AG106="x",'3 - Projects'!$G164,0)+IF(AG107="x",'3 - Projects'!$G165)+IF(AG108="x",'3 - Projects'!$G166)+IF(AG109="x",'3 - Projects'!$G167)+IF(AG110="x",'3 - Projects'!$G168)</f>
        <v>0</v>
      </c>
      <c r="AH317" s="85">
        <f>IF(AH106="x",'3 - Projects'!$G164,0)+IF(AH107="x",'3 - Projects'!$G165)+IF(AH108="x",'3 - Projects'!$G166)+IF(AH109="x",'3 - Projects'!$G167)+IF(AH110="x",'3 - Projects'!$G168)</f>
        <v>0</v>
      </c>
      <c r="AI317" s="85">
        <f>IF(AI106="x",'3 - Projects'!$G164,0)+IF(AI107="x",'3 - Projects'!$G165)+IF(AI108="x",'3 - Projects'!$G166)+IF(AI109="x",'3 - Projects'!$G167)+IF(AI110="x",'3 - Projects'!$G168)</f>
        <v>0</v>
      </c>
      <c r="AJ317" s="85">
        <f>IF(AJ106="x",'3 - Projects'!$G164,0)+IF(AJ107="x",'3 - Projects'!$G165)+IF(AJ108="x",'3 - Projects'!$G166)+IF(AJ109="x",'3 - Projects'!$G167)+IF(AJ110="x",'3 - Projects'!$G168)</f>
        <v>0</v>
      </c>
      <c r="AK317" s="85">
        <f>IF(AK106="x",'3 - Projects'!$G164,0)+IF(AK107="x",'3 - Projects'!$G165)+IF(AK108="x",'3 - Projects'!$G166)+IF(AK109="x",'3 - Projects'!$G167)+IF(AK110="x",'3 - Projects'!$G168)</f>
        <v>0</v>
      </c>
      <c r="AL317" s="85">
        <f>IF(AL106="x",'3 - Projects'!$G164,0)+IF(AL107="x",'3 - Projects'!$G165)+IF(AL108="x",'3 - Projects'!$G166)+IF(AL109="x",'3 - Projects'!$G167)+IF(AL110="x",'3 - Projects'!$G168)</f>
        <v>0</v>
      </c>
      <c r="AM317" s="85">
        <f>IF(AM106="x",'3 - Projects'!$G164,0)+IF(AM107="x",'3 - Projects'!$G165)+IF(AM108="x",'3 - Projects'!$G166)+IF(AM109="x",'3 - Projects'!$G167)+IF(AM110="x",'3 - Projects'!$G168)</f>
        <v>0</v>
      </c>
      <c r="AN317" s="85">
        <f>IF(AN106="x",'3 - Projects'!$G164,0)+IF(AN107="x",'3 - Projects'!$G165)+IF(AN108="x",'3 - Projects'!$G166)+IF(AN109="x",'3 - Projects'!$G167)+IF(AN110="x",'3 - Projects'!$G168)</f>
        <v>0</v>
      </c>
      <c r="AO317" s="85">
        <f>IF(AO106="x",'3 - Projects'!$G164,0)+IF(AO107="x",'3 - Projects'!$G165)+IF(AO108="x",'3 - Projects'!$G166)+IF(AO109="x",'3 - Projects'!$G167)+IF(AO110="x",'3 - Projects'!$G168)</f>
        <v>0</v>
      </c>
      <c r="AP317" s="85">
        <f>IF(AP106="x",'3 - Projects'!$G164,0)+IF(AP107="x",'3 - Projects'!$G165)+IF(AP108="x",'3 - Projects'!$G166)+IF(AP109="x",'3 - Projects'!$G167)+IF(AP110="x",'3 - Projects'!$G168)</f>
        <v>0</v>
      </c>
      <c r="AQ317" s="85">
        <f>IF(AQ106="x",'3 - Projects'!$G164,0)+IF(AQ107="x",'3 - Projects'!$G165)+IF(AQ108="x",'3 - Projects'!$G166)+IF(AQ109="x",'3 - Projects'!$G167)+IF(AQ110="x",'3 - Projects'!$G168)</f>
        <v>0</v>
      </c>
      <c r="AR317" s="85">
        <f>IF(AR106="x",'3 - Projects'!$G164,0)+IF(AR107="x",'3 - Projects'!$G165)+IF(AR108="x",'3 - Projects'!$G166)+IF(AR109="x",'3 - Projects'!$G167)+IF(AR110="x",'3 - Projects'!$G168)</f>
        <v>0</v>
      </c>
      <c r="AS317" s="85">
        <f>IF(AS106="x",'3 - Projects'!$G164,0)+IF(AS107="x",'3 - Projects'!$G165)+IF(AS108="x",'3 - Projects'!$G166)+IF(AS109="x",'3 - Projects'!$G167)+IF(AS110="x",'3 - Projects'!$G168)</f>
        <v>0</v>
      </c>
      <c r="AT317" s="85">
        <f>IF(AT106="x",'3 - Projects'!$G164,0)+IF(AT107="x",'3 - Projects'!$G165)+IF(AT108="x",'3 - Projects'!$G166)+IF(AT109="x",'3 - Projects'!$G167)+IF(AT110="x",'3 - Projects'!$G168)</f>
        <v>0</v>
      </c>
      <c r="AU317" s="85">
        <f>IF(AU106="x",'3 - Projects'!$G164,0)+IF(AU107="x",'3 - Projects'!$G165)+IF(AU108="x",'3 - Projects'!$G166)+IF(AU109="x",'3 - Projects'!$G167)+IF(AU110="x",'3 - Projects'!$G168)</f>
        <v>0</v>
      </c>
      <c r="AV317" s="85">
        <f>IF(AV106="x",'3 - Projects'!$G164,0)+IF(AV107="x",'3 - Projects'!$G165)+IF(AV108="x",'3 - Projects'!$G166)+IF(AV109="x",'3 - Projects'!$G167)+IF(AV110="x",'3 - Projects'!$G168)</f>
        <v>0</v>
      </c>
      <c r="AW317" s="85">
        <f>IF(AW106="x",'3 - Projects'!$G164,0)+IF(AW107="x",'3 - Projects'!$G165)+IF(AW108="x",'3 - Projects'!$G166)+IF(AW109="x",'3 - Projects'!$G167)+IF(AW110="x",'3 - Projects'!$G168)</f>
        <v>0</v>
      </c>
      <c r="AX317" s="85">
        <f>IF(AX106="x",'3 - Projects'!$G164,0)+IF(AX107="x",'3 - Projects'!$G165)+IF(AX108="x",'3 - Projects'!$G166)+IF(AX109="x",'3 - Projects'!$G167)+IF(AX110="x",'3 - Projects'!$G168)</f>
        <v>0</v>
      </c>
      <c r="AY317" s="85">
        <f>IF(AY106="x",'3 - Projects'!$G164,0)+IF(AY107="x",'3 - Projects'!$G165)+IF(AY108="x",'3 - Projects'!$G166)+IF(AY109="x",'3 - Projects'!$G167)+IF(AY110="x",'3 - Projects'!$G168)</f>
        <v>0</v>
      </c>
      <c r="AZ317" s="85">
        <f>IF(AZ106="x",'3 - Projects'!$G164,0)+IF(AZ107="x",'3 - Projects'!$G165)+IF(AZ108="x",'3 - Projects'!$G166)+IF(AZ109="x",'3 - Projects'!$G167)+IF(AZ110="x",'3 - Projects'!$G168)</f>
        <v>0</v>
      </c>
      <c r="BA317" s="85">
        <f>IF(BA106="x",'3 - Projects'!$G164,0)+IF(BA107="x",'3 - Projects'!$G165)+IF(BA108="x",'3 - Projects'!$G166)+IF(BA109="x",'3 - Projects'!$G167)+IF(BA110="x",'3 - Projects'!$G168)</f>
        <v>0</v>
      </c>
      <c r="BB317" s="85">
        <f>IF(BB106="x",'3 - Projects'!$G164,0)+IF(BB107="x",'3 - Projects'!$G165)+IF(BB108="x",'3 - Projects'!$G166)+IF(BB109="x",'3 - Projects'!$G167)+IF(BB110="x",'3 - Projects'!$G168)</f>
        <v>0</v>
      </c>
      <c r="BC317" s="85">
        <f>IF(BC106="x",'3 - Projects'!$G164,0)+IF(BC107="x",'3 - Projects'!$G165)+IF(BC108="x",'3 - Projects'!$G166)+IF(BC109="x",'3 - Projects'!$G167)+IF(BC110="x",'3 - Projects'!$G168)</f>
        <v>0</v>
      </c>
      <c r="BD317" s="85">
        <f>IF(BD106="x",'3 - Projects'!$G164,0)+IF(BD107="x",'3 - Projects'!$G165)+IF(BD108="x",'3 - Projects'!$G166)+IF(BD109="x",'3 - Projects'!$G167)+IF(BD110="x",'3 - Projects'!$G168)</f>
        <v>0</v>
      </c>
      <c r="BE317" s="85">
        <f>IF(BE106="x",'3 - Projects'!$G164,0)+IF(BE107="x",'3 - Projects'!$G165)+IF(BE108="x",'3 - Projects'!$G166)+IF(BE109="x",'3 - Projects'!$G167)+IF(BE110="x",'3 - Projects'!$G168)</f>
        <v>0</v>
      </c>
      <c r="BF317" s="85">
        <f>IF(BF106="x",'3 - Projects'!$G164,0)+IF(BF107="x",'3 - Projects'!$G165)+IF(BF108="x",'3 - Projects'!$G166)+IF(BF109="x",'3 - Projects'!$G167)+IF(BF110="x",'3 - Projects'!$G168)</f>
        <v>0</v>
      </c>
      <c r="BG317" s="85">
        <f>IF(BG106="x",'3 - Projects'!$G164,0)+IF(BG107="x",'3 - Projects'!$G165)+IF(BG108="x",'3 - Projects'!$G166)+IF(BG109="x",'3 - Projects'!$G167)+IF(BG110="x",'3 - Projects'!$G168)</f>
        <v>0</v>
      </c>
      <c r="BH317" s="86">
        <f>IF(BH106="x",'3 - Projects'!$G164,0)+IF(BH107="x",'3 - Projects'!$G165)+IF(BH108="x",'3 - Projects'!$G166)+IF(BH109="x",'3 - Projects'!$G167)+IF(BH110="x",'3 - Projects'!$G168)</f>
        <v>0</v>
      </c>
    </row>
    <row r="318" spans="1:60">
      <c r="A318" s="84"/>
      <c r="B318" s="85" t="str">
        <f>IF(Resource2_Name&lt;&gt;"",Resource2_Name&amp;"(s)","")</f>
        <v/>
      </c>
      <c r="C318" s="85"/>
      <c r="D318" s="85"/>
      <c r="E318" s="85"/>
      <c r="F318" s="85"/>
      <c r="G318" s="85"/>
      <c r="H318" s="85"/>
      <c r="I318" s="84">
        <f>IF(I106="x",'3 - Projects'!$H164,0)+IF(I107="x",'3 - Projects'!$H165)+IF(I108="x",'3 - Projects'!$H166)+IF(I109="x",'3 - Projects'!$H167)+IF(I110="x",'3 - Projects'!$H168)</f>
        <v>0</v>
      </c>
      <c r="J318" s="85">
        <f>IF(J106="x",'3 - Projects'!$H164,0)+IF(J107="x",'3 - Projects'!$H165)+IF(J108="x",'3 - Projects'!$H166)+IF(J109="x",'3 - Projects'!$H167)+IF(J110="x",'3 - Projects'!$H168)</f>
        <v>0</v>
      </c>
      <c r="K318" s="85">
        <f>IF(K106="x",'3 - Projects'!$H164,0)+IF(K107="x",'3 - Projects'!$H165)+IF(K108="x",'3 - Projects'!$H166)+IF(K109="x",'3 - Projects'!$H167)+IF(K110="x",'3 - Projects'!$H168)</f>
        <v>0</v>
      </c>
      <c r="L318" s="85">
        <f>IF(L106="x",'3 - Projects'!$H164,0)+IF(L107="x",'3 - Projects'!$H165)+IF(L108="x",'3 - Projects'!$H166)+IF(L109="x",'3 - Projects'!$H167)+IF(L110="x",'3 - Projects'!$H168)</f>
        <v>0</v>
      </c>
      <c r="M318" s="85">
        <f>IF(M106="x",'3 - Projects'!$H164,0)+IF(M107="x",'3 - Projects'!$H165)+IF(M108="x",'3 - Projects'!$H166)+IF(M109="x",'3 - Projects'!$H167)+IF(M110="x",'3 - Projects'!$H168)</f>
        <v>0</v>
      </c>
      <c r="N318" s="85">
        <f>IF(N106="x",'3 - Projects'!$H164,0)+IF(N107="x",'3 - Projects'!$H165)+IF(N108="x",'3 - Projects'!$H166)+IF(N109="x",'3 - Projects'!$H167)+IF(N110="x",'3 - Projects'!$H168)</f>
        <v>0</v>
      </c>
      <c r="O318" s="85">
        <f>IF(O106="x",'3 - Projects'!$H164,0)+IF(O107="x",'3 - Projects'!$H165)+IF(O108="x",'3 - Projects'!$H166)+IF(O109="x",'3 - Projects'!$H167)+IF(O110="x",'3 - Projects'!$H168)</f>
        <v>0</v>
      </c>
      <c r="P318" s="85">
        <f>IF(P106="x",'3 - Projects'!$H164,0)+IF(P107="x",'3 - Projects'!$H165)+IF(P108="x",'3 - Projects'!$H166)+IF(P109="x",'3 - Projects'!$H167)+IF(P110="x",'3 - Projects'!$H168)</f>
        <v>0</v>
      </c>
      <c r="Q318" s="85">
        <f>IF(Q106="x",'3 - Projects'!$H164,0)+IF(Q107="x",'3 - Projects'!$H165)+IF(Q108="x",'3 - Projects'!$H166)+IF(Q109="x",'3 - Projects'!$H167)+IF(Q110="x",'3 - Projects'!$H168)</f>
        <v>0</v>
      </c>
      <c r="R318" s="85">
        <f>IF(R106="x",'3 - Projects'!$H164,0)+IF(R107="x",'3 - Projects'!$H165)+IF(R108="x",'3 - Projects'!$H166)+IF(R109="x",'3 - Projects'!$H167)+IF(R110="x",'3 - Projects'!$H168)</f>
        <v>0</v>
      </c>
      <c r="S318" s="85">
        <f>IF(S106="x",'3 - Projects'!$H164,0)+IF(S107="x",'3 - Projects'!$H165)+IF(S108="x",'3 - Projects'!$H166)+IF(S109="x",'3 - Projects'!$H167)+IF(S110="x",'3 - Projects'!$H168)</f>
        <v>0</v>
      </c>
      <c r="T318" s="85">
        <f>IF(T106="x",'3 - Projects'!$H164,0)+IF(T107="x",'3 - Projects'!$H165)+IF(T108="x",'3 - Projects'!$H166)+IF(T109="x",'3 - Projects'!$H167)+IF(T110="x",'3 - Projects'!$H168)</f>
        <v>0</v>
      </c>
      <c r="U318" s="85">
        <f>IF(U106="x",'3 - Projects'!$H164,0)+IF(U107="x",'3 - Projects'!$H165)+IF(U108="x",'3 - Projects'!$H166)+IF(U109="x",'3 - Projects'!$H167)+IF(U110="x",'3 - Projects'!$H168)</f>
        <v>0</v>
      </c>
      <c r="V318" s="85">
        <f>IF(V106="x",'3 - Projects'!$H164,0)+IF(V107="x",'3 - Projects'!$H165)+IF(V108="x",'3 - Projects'!$H166)+IF(V109="x",'3 - Projects'!$H167)+IF(V110="x",'3 - Projects'!$H168)</f>
        <v>0</v>
      </c>
      <c r="W318" s="85">
        <f>IF(W106="x",'3 - Projects'!$H164,0)+IF(W107="x",'3 - Projects'!$H165)+IF(W108="x",'3 - Projects'!$H166)+IF(W109="x",'3 - Projects'!$H167)+IF(W110="x",'3 - Projects'!$H168)</f>
        <v>0</v>
      </c>
      <c r="X318" s="85">
        <f>IF(X106="x",'3 - Projects'!$H164,0)+IF(X107="x",'3 - Projects'!$H165)+IF(X108="x",'3 - Projects'!$H166)+IF(X109="x",'3 - Projects'!$H167)+IF(X110="x",'3 - Projects'!$H168)</f>
        <v>0</v>
      </c>
      <c r="Y318" s="85">
        <f>IF(Y106="x",'3 - Projects'!$H164,0)+IF(Y107="x",'3 - Projects'!$H165)+IF(Y108="x",'3 - Projects'!$H166)+IF(Y109="x",'3 - Projects'!$H167)+IF(Y110="x",'3 - Projects'!$H168)</f>
        <v>0</v>
      </c>
      <c r="Z318" s="85">
        <f>IF(Z106="x",'3 - Projects'!$H164,0)+IF(Z107="x",'3 - Projects'!$H165)+IF(Z108="x",'3 - Projects'!$H166)+IF(Z109="x",'3 - Projects'!$H167)+IF(Z110="x",'3 - Projects'!$H168)</f>
        <v>0</v>
      </c>
      <c r="AA318" s="85">
        <f>IF(AA106="x",'3 - Projects'!$H164,0)+IF(AA107="x",'3 - Projects'!$H165)+IF(AA108="x",'3 - Projects'!$H166)+IF(AA109="x",'3 - Projects'!$H167)+IF(AA110="x",'3 - Projects'!$H168)</f>
        <v>0</v>
      </c>
      <c r="AB318" s="85">
        <f>IF(AB106="x",'3 - Projects'!$H164,0)+IF(AB107="x",'3 - Projects'!$H165)+IF(AB108="x",'3 - Projects'!$H166)+IF(AB109="x",'3 - Projects'!$H167)+IF(AB110="x",'3 - Projects'!$H168)</f>
        <v>0</v>
      </c>
      <c r="AC318" s="85">
        <f>IF(AC106="x",'3 - Projects'!$H164,0)+IF(AC107="x",'3 - Projects'!$H165)+IF(AC108="x",'3 - Projects'!$H166)+IF(AC109="x",'3 - Projects'!$H167)+IF(AC110="x",'3 - Projects'!$H168)</f>
        <v>0</v>
      </c>
      <c r="AD318" s="85">
        <f>IF(AD106="x",'3 - Projects'!$H164,0)+IF(AD107="x",'3 - Projects'!$H165)+IF(AD108="x",'3 - Projects'!$H166)+IF(AD109="x",'3 - Projects'!$H167)+IF(AD110="x",'3 - Projects'!$H168)</f>
        <v>0</v>
      </c>
      <c r="AE318" s="85">
        <f>IF(AE106="x",'3 - Projects'!$H164,0)+IF(AE107="x",'3 - Projects'!$H165)+IF(AE108="x",'3 - Projects'!$H166)+IF(AE109="x",'3 - Projects'!$H167)+IF(AE110="x",'3 - Projects'!$H168)</f>
        <v>0</v>
      </c>
      <c r="AF318" s="85">
        <f>IF(AF106="x",'3 - Projects'!$H164,0)+IF(AF107="x",'3 - Projects'!$H165)+IF(AF108="x",'3 - Projects'!$H166)+IF(AF109="x",'3 - Projects'!$H167)+IF(AF110="x",'3 - Projects'!$H168)</f>
        <v>0</v>
      </c>
      <c r="AG318" s="85">
        <f>IF(AG106="x",'3 - Projects'!$H164,0)+IF(AG107="x",'3 - Projects'!$H165)+IF(AG108="x",'3 - Projects'!$H166)+IF(AG109="x",'3 - Projects'!$H167)+IF(AG110="x",'3 - Projects'!$H168)</f>
        <v>0</v>
      </c>
      <c r="AH318" s="85">
        <f>IF(AH106="x",'3 - Projects'!$H164,0)+IF(AH107="x",'3 - Projects'!$H165)+IF(AH108="x",'3 - Projects'!$H166)+IF(AH109="x",'3 - Projects'!$H167)+IF(AH110="x",'3 - Projects'!$H168)</f>
        <v>0</v>
      </c>
      <c r="AI318" s="85">
        <f>IF(AI106="x",'3 - Projects'!$H164,0)+IF(AI107="x",'3 - Projects'!$H165)+IF(AI108="x",'3 - Projects'!$H166)+IF(AI109="x",'3 - Projects'!$H167)+IF(AI110="x",'3 - Projects'!$H168)</f>
        <v>0</v>
      </c>
      <c r="AJ318" s="85">
        <f>IF(AJ106="x",'3 - Projects'!$H164,0)+IF(AJ107="x",'3 - Projects'!$H165)+IF(AJ108="x",'3 - Projects'!$H166)+IF(AJ109="x",'3 - Projects'!$H167)+IF(AJ110="x",'3 - Projects'!$H168)</f>
        <v>0</v>
      </c>
      <c r="AK318" s="85">
        <f>IF(AK106="x",'3 - Projects'!$H164,0)+IF(AK107="x",'3 - Projects'!$H165)+IF(AK108="x",'3 - Projects'!$H166)+IF(AK109="x",'3 - Projects'!$H167)+IF(AK110="x",'3 - Projects'!$H168)</f>
        <v>0</v>
      </c>
      <c r="AL318" s="85">
        <f>IF(AL106="x",'3 - Projects'!$H164,0)+IF(AL107="x",'3 - Projects'!$H165)+IF(AL108="x",'3 - Projects'!$H166)+IF(AL109="x",'3 - Projects'!$H167)+IF(AL110="x",'3 - Projects'!$H168)</f>
        <v>0</v>
      </c>
      <c r="AM318" s="85">
        <f>IF(AM106="x",'3 - Projects'!$H164,0)+IF(AM107="x",'3 - Projects'!$H165)+IF(AM108="x",'3 - Projects'!$H166)+IF(AM109="x",'3 - Projects'!$H167)+IF(AM110="x",'3 - Projects'!$H168)</f>
        <v>0</v>
      </c>
      <c r="AN318" s="85">
        <f>IF(AN106="x",'3 - Projects'!$H164,0)+IF(AN107="x",'3 - Projects'!$H165)+IF(AN108="x",'3 - Projects'!$H166)+IF(AN109="x",'3 - Projects'!$H167)+IF(AN110="x",'3 - Projects'!$H168)</f>
        <v>0</v>
      </c>
      <c r="AO318" s="85">
        <f>IF(AO106="x",'3 - Projects'!$H164,0)+IF(AO107="x",'3 - Projects'!$H165)+IF(AO108="x",'3 - Projects'!$H166)+IF(AO109="x",'3 - Projects'!$H167)+IF(AO110="x",'3 - Projects'!$H168)</f>
        <v>0</v>
      </c>
      <c r="AP318" s="85">
        <f>IF(AP106="x",'3 - Projects'!$H164,0)+IF(AP107="x",'3 - Projects'!$H165)+IF(AP108="x",'3 - Projects'!$H166)+IF(AP109="x",'3 - Projects'!$H167)+IF(AP110="x",'3 - Projects'!$H168)</f>
        <v>0</v>
      </c>
      <c r="AQ318" s="85">
        <f>IF(AQ106="x",'3 - Projects'!$H164,0)+IF(AQ107="x",'3 - Projects'!$H165)+IF(AQ108="x",'3 - Projects'!$H166)+IF(AQ109="x",'3 - Projects'!$H167)+IF(AQ110="x",'3 - Projects'!$H168)</f>
        <v>0</v>
      </c>
      <c r="AR318" s="85">
        <f>IF(AR106="x",'3 - Projects'!$H164,0)+IF(AR107="x",'3 - Projects'!$H165)+IF(AR108="x",'3 - Projects'!$H166)+IF(AR109="x",'3 - Projects'!$H167)+IF(AR110="x",'3 - Projects'!$H168)</f>
        <v>0</v>
      </c>
      <c r="AS318" s="85">
        <f>IF(AS106="x",'3 - Projects'!$H164,0)+IF(AS107="x",'3 - Projects'!$H165)+IF(AS108="x",'3 - Projects'!$H166)+IF(AS109="x",'3 - Projects'!$H167)+IF(AS110="x",'3 - Projects'!$H168)</f>
        <v>0</v>
      </c>
      <c r="AT318" s="85">
        <f>IF(AT106="x",'3 - Projects'!$H164,0)+IF(AT107="x",'3 - Projects'!$H165)+IF(AT108="x",'3 - Projects'!$H166)+IF(AT109="x",'3 - Projects'!$H167)+IF(AT110="x",'3 - Projects'!$H168)</f>
        <v>0</v>
      </c>
      <c r="AU318" s="85">
        <f>IF(AU106="x",'3 - Projects'!$H164,0)+IF(AU107="x",'3 - Projects'!$H165)+IF(AU108="x",'3 - Projects'!$H166)+IF(AU109="x",'3 - Projects'!$H167)+IF(AU110="x",'3 - Projects'!$H168)</f>
        <v>0</v>
      </c>
      <c r="AV318" s="85">
        <f>IF(AV106="x",'3 - Projects'!$H164,0)+IF(AV107="x",'3 - Projects'!$H165)+IF(AV108="x",'3 - Projects'!$H166)+IF(AV109="x",'3 - Projects'!$H167)+IF(AV110="x",'3 - Projects'!$H168)</f>
        <v>0</v>
      </c>
      <c r="AW318" s="85">
        <f>IF(AW106="x",'3 - Projects'!$H164,0)+IF(AW107="x",'3 - Projects'!$H165)+IF(AW108="x",'3 - Projects'!$H166)+IF(AW109="x",'3 - Projects'!$H167)+IF(AW110="x",'3 - Projects'!$H168)</f>
        <v>0</v>
      </c>
      <c r="AX318" s="85">
        <f>IF(AX106="x",'3 - Projects'!$H164,0)+IF(AX107="x",'3 - Projects'!$H165)+IF(AX108="x",'3 - Projects'!$H166)+IF(AX109="x",'3 - Projects'!$H167)+IF(AX110="x",'3 - Projects'!$H168)</f>
        <v>0</v>
      </c>
      <c r="AY318" s="85">
        <f>IF(AY106="x",'3 - Projects'!$H164,0)+IF(AY107="x",'3 - Projects'!$H165)+IF(AY108="x",'3 - Projects'!$H166)+IF(AY109="x",'3 - Projects'!$H167)+IF(AY110="x",'3 - Projects'!$H168)</f>
        <v>0</v>
      </c>
      <c r="AZ318" s="85">
        <f>IF(AZ106="x",'3 - Projects'!$H164,0)+IF(AZ107="x",'3 - Projects'!$H165)+IF(AZ108="x",'3 - Projects'!$H166)+IF(AZ109="x",'3 - Projects'!$H167)+IF(AZ110="x",'3 - Projects'!$H168)</f>
        <v>0</v>
      </c>
      <c r="BA318" s="85">
        <f>IF(BA106="x",'3 - Projects'!$H164,0)+IF(BA107="x",'3 - Projects'!$H165)+IF(BA108="x",'3 - Projects'!$H166)+IF(BA109="x",'3 - Projects'!$H167)+IF(BA110="x",'3 - Projects'!$H168)</f>
        <v>0</v>
      </c>
      <c r="BB318" s="85">
        <f>IF(BB106="x",'3 - Projects'!$H164,0)+IF(BB107="x",'3 - Projects'!$H165)+IF(BB108="x",'3 - Projects'!$H166)+IF(BB109="x",'3 - Projects'!$H167)+IF(BB110="x",'3 - Projects'!$H168)</f>
        <v>0</v>
      </c>
      <c r="BC318" s="85">
        <f>IF(BC106="x",'3 - Projects'!$H164,0)+IF(BC107="x",'3 - Projects'!$H165)+IF(BC108="x",'3 - Projects'!$H166)+IF(BC109="x",'3 - Projects'!$H167)+IF(BC110="x",'3 - Projects'!$H168)</f>
        <v>0</v>
      </c>
      <c r="BD318" s="85">
        <f>IF(BD106="x",'3 - Projects'!$H164,0)+IF(BD107="x",'3 - Projects'!$H165)+IF(BD108="x",'3 - Projects'!$H166)+IF(BD109="x",'3 - Projects'!$H167)+IF(BD110="x",'3 - Projects'!$H168)</f>
        <v>0</v>
      </c>
      <c r="BE318" s="85">
        <f>IF(BE106="x",'3 - Projects'!$H164,0)+IF(BE107="x",'3 - Projects'!$H165)+IF(BE108="x",'3 - Projects'!$H166)+IF(BE109="x",'3 - Projects'!$H167)+IF(BE110="x",'3 - Projects'!$H168)</f>
        <v>0</v>
      </c>
      <c r="BF318" s="85">
        <f>IF(BF106="x",'3 - Projects'!$H164,0)+IF(BF107="x",'3 - Projects'!$H165)+IF(BF108="x",'3 - Projects'!$H166)+IF(BF109="x",'3 - Projects'!$H167)+IF(BF110="x",'3 - Projects'!$H168)</f>
        <v>0</v>
      </c>
      <c r="BG318" s="85">
        <f>IF(BG106="x",'3 - Projects'!$H164,0)+IF(BG107="x",'3 - Projects'!$H165)+IF(BG108="x",'3 - Projects'!$H166)+IF(BG109="x",'3 - Projects'!$H167)+IF(BG110="x",'3 - Projects'!$H168)</f>
        <v>0</v>
      </c>
      <c r="BH318" s="86">
        <f>IF(BH106="x",'3 - Projects'!$H164,0)+IF(BH107="x",'3 - Projects'!$H165)+IF(BH108="x",'3 - Projects'!$H166)+IF(BH109="x",'3 - Projects'!$H167)+IF(BH110="x",'3 - Projects'!$H168)</f>
        <v>0</v>
      </c>
    </row>
    <row r="319" spans="1:60">
      <c r="A319" s="84"/>
      <c r="B319" s="85" t="str">
        <f>IF(Resource3_Name&lt;&gt;"",Resource3_Name&amp;"(s)","")</f>
        <v/>
      </c>
      <c r="C319" s="85"/>
      <c r="D319" s="85"/>
      <c r="E319" s="85"/>
      <c r="F319" s="85"/>
      <c r="G319" s="85"/>
      <c r="H319" s="85"/>
      <c r="I319" s="84">
        <f>IF(I106="x",'3 - Projects'!$I164,0)+IF(I107="x",'3 - Projects'!$I165)+IF(I108="x",'3 - Projects'!$I166)+IF(I109="x",'3 - Projects'!$I167)+IF(I110="x",'3 - Projects'!$I168)</f>
        <v>0</v>
      </c>
      <c r="J319" s="85">
        <f>IF(J106="x",'3 - Projects'!$I164,0)+IF(J107="x",'3 - Projects'!$I165)+IF(J108="x",'3 - Projects'!$I166)+IF(J109="x",'3 - Projects'!$I167)+IF(J110="x",'3 - Projects'!$I168)</f>
        <v>0</v>
      </c>
      <c r="K319" s="85">
        <f>IF(K106="x",'3 - Projects'!$I164,0)+IF(K107="x",'3 - Projects'!$I165)+IF(K108="x",'3 - Projects'!$I166)+IF(K109="x",'3 - Projects'!$I167)+IF(K110="x",'3 - Projects'!$I168)</f>
        <v>0</v>
      </c>
      <c r="L319" s="85">
        <f>IF(L106="x",'3 - Projects'!$I164,0)+IF(L107="x",'3 - Projects'!$I165)+IF(L108="x",'3 - Projects'!$I166)+IF(L109="x",'3 - Projects'!$I167)+IF(L110="x",'3 - Projects'!$I168)</f>
        <v>0</v>
      </c>
      <c r="M319" s="85">
        <f>IF(M106="x",'3 - Projects'!$I164,0)+IF(M107="x",'3 - Projects'!$I165)+IF(M108="x",'3 - Projects'!$I166)+IF(M109="x",'3 - Projects'!$I167)+IF(M110="x",'3 - Projects'!$I168)</f>
        <v>0</v>
      </c>
      <c r="N319" s="85">
        <f>IF(N106="x",'3 - Projects'!$I164,0)+IF(N107="x",'3 - Projects'!$I165)+IF(N108="x",'3 - Projects'!$I166)+IF(N109="x",'3 - Projects'!$I167)+IF(N110="x",'3 - Projects'!$I168)</f>
        <v>0</v>
      </c>
      <c r="O319" s="85">
        <f>IF(O106="x",'3 - Projects'!$I164,0)+IF(O107="x",'3 - Projects'!$I165)+IF(O108="x",'3 - Projects'!$I166)+IF(O109="x",'3 - Projects'!$I167)+IF(O110="x",'3 - Projects'!$I168)</f>
        <v>0</v>
      </c>
      <c r="P319" s="85">
        <f>IF(P106="x",'3 - Projects'!$I164,0)+IF(P107="x",'3 - Projects'!$I165)+IF(P108="x",'3 - Projects'!$I166)+IF(P109="x",'3 - Projects'!$I167)+IF(P110="x",'3 - Projects'!$I168)</f>
        <v>0</v>
      </c>
      <c r="Q319" s="85">
        <f>IF(Q106="x",'3 - Projects'!$I164,0)+IF(Q107="x",'3 - Projects'!$I165)+IF(Q108="x",'3 - Projects'!$I166)+IF(Q109="x",'3 - Projects'!$I167)+IF(Q110="x",'3 - Projects'!$I168)</f>
        <v>0</v>
      </c>
      <c r="R319" s="85">
        <f>IF(R106="x",'3 - Projects'!$I164,0)+IF(R107="x",'3 - Projects'!$I165)+IF(R108="x",'3 - Projects'!$I166)+IF(R109="x",'3 - Projects'!$I167)+IF(R110="x",'3 - Projects'!$I168)</f>
        <v>0</v>
      </c>
      <c r="S319" s="85">
        <f>IF(S106="x",'3 - Projects'!$I164,0)+IF(S107="x",'3 - Projects'!$I165)+IF(S108="x",'3 - Projects'!$I166)+IF(S109="x",'3 - Projects'!$I167)+IF(S110="x",'3 - Projects'!$I168)</f>
        <v>0</v>
      </c>
      <c r="T319" s="85">
        <f>IF(T106="x",'3 - Projects'!$I164,0)+IF(T107="x",'3 - Projects'!$I165)+IF(T108="x",'3 - Projects'!$I166)+IF(T109="x",'3 - Projects'!$I167)+IF(T110="x",'3 - Projects'!$I168)</f>
        <v>0</v>
      </c>
      <c r="U319" s="85">
        <f>IF(U106="x",'3 - Projects'!$I164,0)+IF(U107="x",'3 - Projects'!$I165)+IF(U108="x",'3 - Projects'!$I166)+IF(U109="x",'3 - Projects'!$I167)+IF(U110="x",'3 - Projects'!$I168)</f>
        <v>0</v>
      </c>
      <c r="V319" s="85">
        <f>IF(V106="x",'3 - Projects'!$I164,0)+IF(V107="x",'3 - Projects'!$I165)+IF(V108="x",'3 - Projects'!$I166)+IF(V109="x",'3 - Projects'!$I167)+IF(V110="x",'3 - Projects'!$I168)</f>
        <v>0</v>
      </c>
      <c r="W319" s="85">
        <f>IF(W106="x",'3 - Projects'!$I164,0)+IF(W107="x",'3 - Projects'!$I165)+IF(W108="x",'3 - Projects'!$I166)+IF(W109="x",'3 - Projects'!$I167)+IF(W110="x",'3 - Projects'!$I168)</f>
        <v>0</v>
      </c>
      <c r="X319" s="85">
        <f>IF(X106="x",'3 - Projects'!$I164,0)+IF(X107="x",'3 - Projects'!$I165)+IF(X108="x",'3 - Projects'!$I166)+IF(X109="x",'3 - Projects'!$I167)+IF(X110="x",'3 - Projects'!$I168)</f>
        <v>0</v>
      </c>
      <c r="Y319" s="85">
        <f>IF(Y106="x",'3 - Projects'!$I164,0)+IF(Y107="x",'3 - Projects'!$I165)+IF(Y108="x",'3 - Projects'!$I166)+IF(Y109="x",'3 - Projects'!$I167)+IF(Y110="x",'3 - Projects'!$I168)</f>
        <v>0</v>
      </c>
      <c r="Z319" s="85">
        <f>IF(Z106="x",'3 - Projects'!$I164,0)+IF(Z107="x",'3 - Projects'!$I165)+IF(Z108="x",'3 - Projects'!$I166)+IF(Z109="x",'3 - Projects'!$I167)+IF(Z110="x",'3 - Projects'!$I168)</f>
        <v>0</v>
      </c>
      <c r="AA319" s="85">
        <f>IF(AA106="x",'3 - Projects'!$I164,0)+IF(AA107="x",'3 - Projects'!$I165)+IF(AA108="x",'3 - Projects'!$I166)+IF(AA109="x",'3 - Projects'!$I167)+IF(AA110="x",'3 - Projects'!$I168)</f>
        <v>0</v>
      </c>
      <c r="AB319" s="85">
        <f>IF(AB106="x",'3 - Projects'!$I164,0)+IF(AB107="x",'3 - Projects'!$I165)+IF(AB108="x",'3 - Projects'!$I166)+IF(AB109="x",'3 - Projects'!$I167)+IF(AB110="x",'3 - Projects'!$I168)</f>
        <v>0</v>
      </c>
      <c r="AC319" s="85">
        <f>IF(AC106="x",'3 - Projects'!$I164,0)+IF(AC107="x",'3 - Projects'!$I165)+IF(AC108="x",'3 - Projects'!$I166)+IF(AC109="x",'3 - Projects'!$I167)+IF(AC110="x",'3 - Projects'!$I168)</f>
        <v>0</v>
      </c>
      <c r="AD319" s="85">
        <f>IF(AD106="x",'3 - Projects'!$I164,0)+IF(AD107="x",'3 - Projects'!$I165)+IF(AD108="x",'3 - Projects'!$I166)+IF(AD109="x",'3 - Projects'!$I167)+IF(AD110="x",'3 - Projects'!$I168)</f>
        <v>0</v>
      </c>
      <c r="AE319" s="85">
        <f>IF(AE106="x",'3 - Projects'!$I164,0)+IF(AE107="x",'3 - Projects'!$I165)+IF(AE108="x",'3 - Projects'!$I166)+IF(AE109="x",'3 - Projects'!$I167)+IF(AE110="x",'3 - Projects'!$I168)</f>
        <v>0</v>
      </c>
      <c r="AF319" s="85">
        <f>IF(AF106="x",'3 - Projects'!$I164,0)+IF(AF107="x",'3 - Projects'!$I165)+IF(AF108="x",'3 - Projects'!$I166)+IF(AF109="x",'3 - Projects'!$I167)+IF(AF110="x",'3 - Projects'!$I168)</f>
        <v>0</v>
      </c>
      <c r="AG319" s="85">
        <f>IF(AG106="x",'3 - Projects'!$I164,0)+IF(AG107="x",'3 - Projects'!$I165)+IF(AG108="x",'3 - Projects'!$I166)+IF(AG109="x",'3 - Projects'!$I167)+IF(AG110="x",'3 - Projects'!$I168)</f>
        <v>0</v>
      </c>
      <c r="AH319" s="85">
        <f>IF(AH106="x",'3 - Projects'!$I164,0)+IF(AH107="x",'3 - Projects'!$I165)+IF(AH108="x",'3 - Projects'!$I166)+IF(AH109="x",'3 - Projects'!$I167)+IF(AH110="x",'3 - Projects'!$I168)</f>
        <v>0</v>
      </c>
      <c r="AI319" s="85">
        <f>IF(AI106="x",'3 - Projects'!$I164,0)+IF(AI107="x",'3 - Projects'!$I165)+IF(AI108="x",'3 - Projects'!$I166)+IF(AI109="x",'3 - Projects'!$I167)+IF(AI110="x",'3 - Projects'!$I168)</f>
        <v>0</v>
      </c>
      <c r="AJ319" s="85">
        <f>IF(AJ106="x",'3 - Projects'!$I164,0)+IF(AJ107="x",'3 - Projects'!$I165)+IF(AJ108="x",'3 - Projects'!$I166)+IF(AJ109="x",'3 - Projects'!$I167)+IF(AJ110="x",'3 - Projects'!$I168)</f>
        <v>0</v>
      </c>
      <c r="AK319" s="85">
        <f>IF(AK106="x",'3 - Projects'!$I164,0)+IF(AK107="x",'3 - Projects'!$I165)+IF(AK108="x",'3 - Projects'!$I166)+IF(AK109="x",'3 - Projects'!$I167)+IF(AK110="x",'3 - Projects'!$I168)</f>
        <v>0</v>
      </c>
      <c r="AL319" s="85">
        <f>IF(AL106="x",'3 - Projects'!$I164,0)+IF(AL107="x",'3 - Projects'!$I165)+IF(AL108="x",'3 - Projects'!$I166)+IF(AL109="x",'3 - Projects'!$I167)+IF(AL110="x",'3 - Projects'!$I168)</f>
        <v>0</v>
      </c>
      <c r="AM319" s="85">
        <f>IF(AM106="x",'3 - Projects'!$I164,0)+IF(AM107="x",'3 - Projects'!$I165)+IF(AM108="x",'3 - Projects'!$I166)+IF(AM109="x",'3 - Projects'!$I167)+IF(AM110="x",'3 - Projects'!$I168)</f>
        <v>0</v>
      </c>
      <c r="AN319" s="85">
        <f>IF(AN106="x",'3 - Projects'!$I164,0)+IF(AN107="x",'3 - Projects'!$I165)+IF(AN108="x",'3 - Projects'!$I166)+IF(AN109="x",'3 - Projects'!$I167)+IF(AN110="x",'3 - Projects'!$I168)</f>
        <v>0</v>
      </c>
      <c r="AO319" s="85">
        <f>IF(AO106="x",'3 - Projects'!$I164,0)+IF(AO107="x",'3 - Projects'!$I165)+IF(AO108="x",'3 - Projects'!$I166)+IF(AO109="x",'3 - Projects'!$I167)+IF(AO110="x",'3 - Projects'!$I168)</f>
        <v>0</v>
      </c>
      <c r="AP319" s="85">
        <f>IF(AP106="x",'3 - Projects'!$I164,0)+IF(AP107="x",'3 - Projects'!$I165)+IF(AP108="x",'3 - Projects'!$I166)+IF(AP109="x",'3 - Projects'!$I167)+IF(AP110="x",'3 - Projects'!$I168)</f>
        <v>0</v>
      </c>
      <c r="AQ319" s="85">
        <f>IF(AQ106="x",'3 - Projects'!$I164,0)+IF(AQ107="x",'3 - Projects'!$I165)+IF(AQ108="x",'3 - Projects'!$I166)+IF(AQ109="x",'3 - Projects'!$I167)+IF(AQ110="x",'3 - Projects'!$I168)</f>
        <v>0</v>
      </c>
      <c r="AR319" s="85">
        <f>IF(AR106="x",'3 - Projects'!$I164,0)+IF(AR107="x",'3 - Projects'!$I165)+IF(AR108="x",'3 - Projects'!$I166)+IF(AR109="x",'3 - Projects'!$I167)+IF(AR110="x",'3 - Projects'!$I168)</f>
        <v>0</v>
      </c>
      <c r="AS319" s="85">
        <f>IF(AS106="x",'3 - Projects'!$I164,0)+IF(AS107="x",'3 - Projects'!$I165)+IF(AS108="x",'3 - Projects'!$I166)+IF(AS109="x",'3 - Projects'!$I167)+IF(AS110="x",'3 - Projects'!$I168)</f>
        <v>0</v>
      </c>
      <c r="AT319" s="85">
        <f>IF(AT106="x",'3 - Projects'!$I164,0)+IF(AT107="x",'3 - Projects'!$I165)+IF(AT108="x",'3 - Projects'!$I166)+IF(AT109="x",'3 - Projects'!$I167)+IF(AT110="x",'3 - Projects'!$I168)</f>
        <v>0</v>
      </c>
      <c r="AU319" s="85">
        <f>IF(AU106="x",'3 - Projects'!$I164,0)+IF(AU107="x",'3 - Projects'!$I165)+IF(AU108="x",'3 - Projects'!$I166)+IF(AU109="x",'3 - Projects'!$I167)+IF(AU110="x",'3 - Projects'!$I168)</f>
        <v>0</v>
      </c>
      <c r="AV319" s="85">
        <f>IF(AV106="x",'3 - Projects'!$I164,0)+IF(AV107="x",'3 - Projects'!$I165)+IF(AV108="x",'3 - Projects'!$I166)+IF(AV109="x",'3 - Projects'!$I167)+IF(AV110="x",'3 - Projects'!$I168)</f>
        <v>0</v>
      </c>
      <c r="AW319" s="85">
        <f>IF(AW106="x",'3 - Projects'!$I164,0)+IF(AW107="x",'3 - Projects'!$I165)+IF(AW108="x",'3 - Projects'!$I166)+IF(AW109="x",'3 - Projects'!$I167)+IF(AW110="x",'3 - Projects'!$I168)</f>
        <v>0</v>
      </c>
      <c r="AX319" s="85">
        <f>IF(AX106="x",'3 - Projects'!$I164,0)+IF(AX107="x",'3 - Projects'!$I165)+IF(AX108="x",'3 - Projects'!$I166)+IF(AX109="x",'3 - Projects'!$I167)+IF(AX110="x",'3 - Projects'!$I168)</f>
        <v>0</v>
      </c>
      <c r="AY319" s="85">
        <f>IF(AY106="x",'3 - Projects'!$I164,0)+IF(AY107="x",'3 - Projects'!$I165)+IF(AY108="x",'3 - Projects'!$I166)+IF(AY109="x",'3 - Projects'!$I167)+IF(AY110="x",'3 - Projects'!$I168)</f>
        <v>0</v>
      </c>
      <c r="AZ319" s="85">
        <f>IF(AZ106="x",'3 - Projects'!$I164,0)+IF(AZ107="x",'3 - Projects'!$I165)+IF(AZ108="x",'3 - Projects'!$I166)+IF(AZ109="x",'3 - Projects'!$I167)+IF(AZ110="x",'3 - Projects'!$I168)</f>
        <v>0</v>
      </c>
      <c r="BA319" s="85">
        <f>IF(BA106="x",'3 - Projects'!$I164,0)+IF(BA107="x",'3 - Projects'!$I165)+IF(BA108="x",'3 - Projects'!$I166)+IF(BA109="x",'3 - Projects'!$I167)+IF(BA110="x",'3 - Projects'!$I168)</f>
        <v>0</v>
      </c>
      <c r="BB319" s="85">
        <f>IF(BB106="x",'3 - Projects'!$I164,0)+IF(BB107="x",'3 - Projects'!$I165)+IF(BB108="x",'3 - Projects'!$I166)+IF(BB109="x",'3 - Projects'!$I167)+IF(BB110="x",'3 - Projects'!$I168)</f>
        <v>0</v>
      </c>
      <c r="BC319" s="85">
        <f>IF(BC106="x",'3 - Projects'!$I164,0)+IF(BC107="x",'3 - Projects'!$I165)+IF(BC108="x",'3 - Projects'!$I166)+IF(BC109="x",'3 - Projects'!$I167)+IF(BC110="x",'3 - Projects'!$I168)</f>
        <v>0</v>
      </c>
      <c r="BD319" s="85">
        <f>IF(BD106="x",'3 - Projects'!$I164,0)+IF(BD107="x",'3 - Projects'!$I165)+IF(BD108="x",'3 - Projects'!$I166)+IF(BD109="x",'3 - Projects'!$I167)+IF(BD110="x",'3 - Projects'!$I168)</f>
        <v>0</v>
      </c>
      <c r="BE319" s="85">
        <f>IF(BE106="x",'3 - Projects'!$I164,0)+IF(BE107="x",'3 - Projects'!$I165)+IF(BE108="x",'3 - Projects'!$I166)+IF(BE109="x",'3 - Projects'!$I167)+IF(BE110="x",'3 - Projects'!$I168)</f>
        <v>0</v>
      </c>
      <c r="BF319" s="85">
        <f>IF(BF106="x",'3 - Projects'!$I164,0)+IF(BF107="x",'3 - Projects'!$I165)+IF(BF108="x",'3 - Projects'!$I166)+IF(BF109="x",'3 - Projects'!$I167)+IF(BF110="x",'3 - Projects'!$I168)</f>
        <v>0</v>
      </c>
      <c r="BG319" s="85">
        <f>IF(BG106="x",'3 - Projects'!$I164,0)+IF(BG107="x",'3 - Projects'!$I165)+IF(BG108="x",'3 - Projects'!$I166)+IF(BG109="x",'3 - Projects'!$I167)+IF(BG110="x",'3 - Projects'!$I168)</f>
        <v>0</v>
      </c>
      <c r="BH319" s="86">
        <f>IF(BH106="x",'3 - Projects'!$I164,0)+IF(BH107="x",'3 - Projects'!$I165)+IF(BH108="x",'3 - Projects'!$I166)+IF(BH109="x",'3 - Projects'!$I167)+IF(BH110="x",'3 - Projects'!$I168)</f>
        <v>0</v>
      </c>
    </row>
    <row r="320" spans="1:60">
      <c r="A320" s="84"/>
      <c r="B320" s="85" t="str">
        <f>IF(Resource4_Name&lt;&gt;"",Resource4_Name&amp;"(s)","")</f>
        <v/>
      </c>
      <c r="C320" s="85"/>
      <c r="D320" s="85"/>
      <c r="E320" s="85"/>
      <c r="F320" s="85"/>
      <c r="G320" s="85"/>
      <c r="H320" s="85"/>
      <c r="I320" s="84">
        <f>IF(I106="x",'3 - Projects'!$J164,0)+IF(I107="x",'3 - Projects'!$J165)+IF(I108="x",'3 - Projects'!$J166)+IF(I109="x",'3 - Projects'!$J167)+IF(I110="x",'3 - Projects'!$J168)</f>
        <v>0</v>
      </c>
      <c r="J320" s="85">
        <f>IF(J106="x",'3 - Projects'!$J164,0)+IF(J107="x",'3 - Projects'!$J165)+IF(J108="x",'3 - Projects'!$J166)+IF(J109="x",'3 - Projects'!$J167)+IF(J110="x",'3 - Projects'!$J168)</f>
        <v>0</v>
      </c>
      <c r="K320" s="85">
        <f>IF(K106="x",'3 - Projects'!$J164,0)+IF(K107="x",'3 - Projects'!$J165)+IF(K108="x",'3 - Projects'!$J166)+IF(K109="x",'3 - Projects'!$J167)+IF(K110="x",'3 - Projects'!$J168)</f>
        <v>0</v>
      </c>
      <c r="L320" s="85">
        <f>IF(L106="x",'3 - Projects'!$J164,0)+IF(L107="x",'3 - Projects'!$J165)+IF(L108="x",'3 - Projects'!$J166)+IF(L109="x",'3 - Projects'!$J167)+IF(L110="x",'3 - Projects'!$J168)</f>
        <v>0</v>
      </c>
      <c r="M320" s="85">
        <f>IF(M106="x",'3 - Projects'!$J164,0)+IF(M107="x",'3 - Projects'!$J165)+IF(M108="x",'3 - Projects'!$J166)+IF(M109="x",'3 - Projects'!$J167)+IF(M110="x",'3 - Projects'!$J168)</f>
        <v>0</v>
      </c>
      <c r="N320" s="85">
        <f>IF(N106="x",'3 - Projects'!$J164,0)+IF(N107="x",'3 - Projects'!$J165)+IF(N108="x",'3 - Projects'!$J166)+IF(N109="x",'3 - Projects'!$J167)+IF(N110="x",'3 - Projects'!$J168)</f>
        <v>0</v>
      </c>
      <c r="O320" s="85">
        <f>IF(O106="x",'3 - Projects'!$J164,0)+IF(O107="x",'3 - Projects'!$J165)+IF(O108="x",'3 - Projects'!$J166)+IF(O109="x",'3 - Projects'!$J167)+IF(O110="x",'3 - Projects'!$J168)</f>
        <v>0</v>
      </c>
      <c r="P320" s="85">
        <f>IF(P106="x",'3 - Projects'!$J164,0)+IF(P107="x",'3 - Projects'!$J165)+IF(P108="x",'3 - Projects'!$J166)+IF(P109="x",'3 - Projects'!$J167)+IF(P110="x",'3 - Projects'!$J168)</f>
        <v>0</v>
      </c>
      <c r="Q320" s="85">
        <f>IF(Q106="x",'3 - Projects'!$J164,0)+IF(Q107="x",'3 - Projects'!$J165)+IF(Q108="x",'3 - Projects'!$J166)+IF(Q109="x",'3 - Projects'!$J167)+IF(Q110="x",'3 - Projects'!$J168)</f>
        <v>0</v>
      </c>
      <c r="R320" s="85">
        <f>IF(R106="x",'3 - Projects'!$J164,0)+IF(R107="x",'3 - Projects'!$J165)+IF(R108="x",'3 - Projects'!$J166)+IF(R109="x",'3 - Projects'!$J167)+IF(R110="x",'3 - Projects'!$J168)</f>
        <v>0</v>
      </c>
      <c r="S320" s="85">
        <f>IF(S106="x",'3 - Projects'!$J164,0)+IF(S107="x",'3 - Projects'!$J165)+IF(S108="x",'3 - Projects'!$J166)+IF(S109="x",'3 - Projects'!$J167)+IF(S110="x",'3 - Projects'!$J168)</f>
        <v>0</v>
      </c>
      <c r="T320" s="85">
        <f>IF(T106="x",'3 - Projects'!$J164,0)+IF(T107="x",'3 - Projects'!$J165)+IF(T108="x",'3 - Projects'!$J166)+IF(T109="x",'3 - Projects'!$J167)+IF(T110="x",'3 - Projects'!$J168)</f>
        <v>0</v>
      </c>
      <c r="U320" s="85">
        <f>IF(U106="x",'3 - Projects'!$J164,0)+IF(U107="x",'3 - Projects'!$J165)+IF(U108="x",'3 - Projects'!$J166)+IF(U109="x",'3 - Projects'!$J167)+IF(U110="x",'3 - Projects'!$J168)</f>
        <v>0</v>
      </c>
      <c r="V320" s="85">
        <f>IF(V106="x",'3 - Projects'!$J164,0)+IF(V107="x",'3 - Projects'!$J165)+IF(V108="x",'3 - Projects'!$J166)+IF(V109="x",'3 - Projects'!$J167)+IF(V110="x",'3 - Projects'!$J168)</f>
        <v>0</v>
      </c>
      <c r="W320" s="85">
        <f>IF(W106="x",'3 - Projects'!$J164,0)+IF(W107="x",'3 - Projects'!$J165)+IF(W108="x",'3 - Projects'!$J166)+IF(W109="x",'3 - Projects'!$J167)+IF(W110="x",'3 - Projects'!$J168)</f>
        <v>0</v>
      </c>
      <c r="X320" s="85">
        <f>IF(X106="x",'3 - Projects'!$J164,0)+IF(X107="x",'3 - Projects'!$J165)+IF(X108="x",'3 - Projects'!$J166)+IF(X109="x",'3 - Projects'!$J167)+IF(X110="x",'3 - Projects'!$J168)</f>
        <v>0</v>
      </c>
      <c r="Y320" s="85">
        <f>IF(Y106="x",'3 - Projects'!$J164,0)+IF(Y107="x",'3 - Projects'!$J165)+IF(Y108="x",'3 - Projects'!$J166)+IF(Y109="x",'3 - Projects'!$J167)+IF(Y110="x",'3 - Projects'!$J168)</f>
        <v>0</v>
      </c>
      <c r="Z320" s="85">
        <f>IF(Z106="x",'3 - Projects'!$J164,0)+IF(Z107="x",'3 - Projects'!$J165)+IF(Z108="x",'3 - Projects'!$J166)+IF(Z109="x",'3 - Projects'!$J167)+IF(Z110="x",'3 - Projects'!$J168)</f>
        <v>0</v>
      </c>
      <c r="AA320" s="85">
        <f>IF(AA106="x",'3 - Projects'!$J164,0)+IF(AA107="x",'3 - Projects'!$J165)+IF(AA108="x",'3 - Projects'!$J166)+IF(AA109="x",'3 - Projects'!$J167)+IF(AA110="x",'3 - Projects'!$J168)</f>
        <v>0</v>
      </c>
      <c r="AB320" s="85">
        <f>IF(AB106="x",'3 - Projects'!$J164,0)+IF(AB107="x",'3 - Projects'!$J165)+IF(AB108="x",'3 - Projects'!$J166)+IF(AB109="x",'3 - Projects'!$J167)+IF(AB110="x",'3 - Projects'!$J168)</f>
        <v>0</v>
      </c>
      <c r="AC320" s="85">
        <f>IF(AC106="x",'3 - Projects'!$J164,0)+IF(AC107="x",'3 - Projects'!$J165)+IF(AC108="x",'3 - Projects'!$J166)+IF(AC109="x",'3 - Projects'!$J167)+IF(AC110="x",'3 - Projects'!$J168)</f>
        <v>0</v>
      </c>
      <c r="AD320" s="85">
        <f>IF(AD106="x",'3 - Projects'!$J164,0)+IF(AD107="x",'3 - Projects'!$J165)+IF(AD108="x",'3 - Projects'!$J166)+IF(AD109="x",'3 - Projects'!$J167)+IF(AD110="x",'3 - Projects'!$J168)</f>
        <v>0</v>
      </c>
      <c r="AE320" s="85">
        <f>IF(AE106="x",'3 - Projects'!$J164,0)+IF(AE107="x",'3 - Projects'!$J165)+IF(AE108="x",'3 - Projects'!$J166)+IF(AE109="x",'3 - Projects'!$J167)+IF(AE110="x",'3 - Projects'!$J168)</f>
        <v>0</v>
      </c>
      <c r="AF320" s="85">
        <f>IF(AF106="x",'3 - Projects'!$J164,0)+IF(AF107="x",'3 - Projects'!$J165)+IF(AF108="x",'3 - Projects'!$J166)+IF(AF109="x",'3 - Projects'!$J167)+IF(AF110="x",'3 - Projects'!$J168)</f>
        <v>0</v>
      </c>
      <c r="AG320" s="85">
        <f>IF(AG106="x",'3 - Projects'!$J164,0)+IF(AG107="x",'3 - Projects'!$J165)+IF(AG108="x",'3 - Projects'!$J166)+IF(AG109="x",'3 - Projects'!$J167)+IF(AG110="x",'3 - Projects'!$J168)</f>
        <v>0</v>
      </c>
      <c r="AH320" s="85">
        <f>IF(AH106="x",'3 - Projects'!$J164,0)+IF(AH107="x",'3 - Projects'!$J165)+IF(AH108="x",'3 - Projects'!$J166)+IF(AH109="x",'3 - Projects'!$J167)+IF(AH110="x",'3 - Projects'!$J168)</f>
        <v>0</v>
      </c>
      <c r="AI320" s="85">
        <f>IF(AI106="x",'3 - Projects'!$J164,0)+IF(AI107="x",'3 - Projects'!$J165)+IF(AI108="x",'3 - Projects'!$J166)+IF(AI109="x",'3 - Projects'!$J167)+IF(AI110="x",'3 - Projects'!$J168)</f>
        <v>0</v>
      </c>
      <c r="AJ320" s="85">
        <f>IF(AJ106="x",'3 - Projects'!$J164,0)+IF(AJ107="x",'3 - Projects'!$J165)+IF(AJ108="x",'3 - Projects'!$J166)+IF(AJ109="x",'3 - Projects'!$J167)+IF(AJ110="x",'3 - Projects'!$J168)</f>
        <v>0</v>
      </c>
      <c r="AK320" s="85">
        <f>IF(AK106="x",'3 - Projects'!$J164,0)+IF(AK107="x",'3 - Projects'!$J165)+IF(AK108="x",'3 - Projects'!$J166)+IF(AK109="x",'3 - Projects'!$J167)+IF(AK110="x",'3 - Projects'!$J168)</f>
        <v>0</v>
      </c>
      <c r="AL320" s="85">
        <f>IF(AL106="x",'3 - Projects'!$J164,0)+IF(AL107="x",'3 - Projects'!$J165)+IF(AL108="x",'3 - Projects'!$J166)+IF(AL109="x",'3 - Projects'!$J167)+IF(AL110="x",'3 - Projects'!$J168)</f>
        <v>0</v>
      </c>
      <c r="AM320" s="85">
        <f>IF(AM106="x",'3 - Projects'!$J164,0)+IF(AM107="x",'3 - Projects'!$J165)+IF(AM108="x",'3 - Projects'!$J166)+IF(AM109="x",'3 - Projects'!$J167)+IF(AM110="x",'3 - Projects'!$J168)</f>
        <v>0</v>
      </c>
      <c r="AN320" s="85">
        <f>IF(AN106="x",'3 - Projects'!$J164,0)+IF(AN107="x",'3 - Projects'!$J165)+IF(AN108="x",'3 - Projects'!$J166)+IF(AN109="x",'3 - Projects'!$J167)+IF(AN110="x",'3 - Projects'!$J168)</f>
        <v>0</v>
      </c>
      <c r="AO320" s="85">
        <f>IF(AO106="x",'3 - Projects'!$J164,0)+IF(AO107="x",'3 - Projects'!$J165)+IF(AO108="x",'3 - Projects'!$J166)+IF(AO109="x",'3 - Projects'!$J167)+IF(AO110="x",'3 - Projects'!$J168)</f>
        <v>0</v>
      </c>
      <c r="AP320" s="85">
        <f>IF(AP106="x",'3 - Projects'!$J164,0)+IF(AP107="x",'3 - Projects'!$J165)+IF(AP108="x",'3 - Projects'!$J166)+IF(AP109="x",'3 - Projects'!$J167)+IF(AP110="x",'3 - Projects'!$J168)</f>
        <v>0</v>
      </c>
      <c r="AQ320" s="85">
        <f>IF(AQ106="x",'3 - Projects'!$J164,0)+IF(AQ107="x",'3 - Projects'!$J165)+IF(AQ108="x",'3 - Projects'!$J166)+IF(AQ109="x",'3 - Projects'!$J167)+IF(AQ110="x",'3 - Projects'!$J168)</f>
        <v>0</v>
      </c>
      <c r="AR320" s="85">
        <f>IF(AR106="x",'3 - Projects'!$J164,0)+IF(AR107="x",'3 - Projects'!$J165)+IF(AR108="x",'3 - Projects'!$J166)+IF(AR109="x",'3 - Projects'!$J167)+IF(AR110="x",'3 - Projects'!$J168)</f>
        <v>0</v>
      </c>
      <c r="AS320" s="85">
        <f>IF(AS106="x",'3 - Projects'!$J164,0)+IF(AS107="x",'3 - Projects'!$J165)+IF(AS108="x",'3 - Projects'!$J166)+IF(AS109="x",'3 - Projects'!$J167)+IF(AS110="x",'3 - Projects'!$J168)</f>
        <v>0</v>
      </c>
      <c r="AT320" s="85">
        <f>IF(AT106="x",'3 - Projects'!$J164,0)+IF(AT107="x",'3 - Projects'!$J165)+IF(AT108="x",'3 - Projects'!$J166)+IF(AT109="x",'3 - Projects'!$J167)+IF(AT110="x",'3 - Projects'!$J168)</f>
        <v>0</v>
      </c>
      <c r="AU320" s="85">
        <f>IF(AU106="x",'3 - Projects'!$J164,0)+IF(AU107="x",'3 - Projects'!$J165)+IF(AU108="x",'3 - Projects'!$J166)+IF(AU109="x",'3 - Projects'!$J167)+IF(AU110="x",'3 - Projects'!$J168)</f>
        <v>0</v>
      </c>
      <c r="AV320" s="85">
        <f>IF(AV106="x",'3 - Projects'!$J164,0)+IF(AV107="x",'3 - Projects'!$J165)+IF(AV108="x",'3 - Projects'!$J166)+IF(AV109="x",'3 - Projects'!$J167)+IF(AV110="x",'3 - Projects'!$J168)</f>
        <v>0</v>
      </c>
      <c r="AW320" s="85">
        <f>IF(AW106="x",'3 - Projects'!$J164,0)+IF(AW107="x",'3 - Projects'!$J165)+IF(AW108="x",'3 - Projects'!$J166)+IF(AW109="x",'3 - Projects'!$J167)+IF(AW110="x",'3 - Projects'!$J168)</f>
        <v>0</v>
      </c>
      <c r="AX320" s="85">
        <f>IF(AX106="x",'3 - Projects'!$J164,0)+IF(AX107="x",'3 - Projects'!$J165)+IF(AX108="x",'3 - Projects'!$J166)+IF(AX109="x",'3 - Projects'!$J167)+IF(AX110="x",'3 - Projects'!$J168)</f>
        <v>0</v>
      </c>
      <c r="AY320" s="85">
        <f>IF(AY106="x",'3 - Projects'!$J164,0)+IF(AY107="x",'3 - Projects'!$J165)+IF(AY108="x",'3 - Projects'!$J166)+IF(AY109="x",'3 - Projects'!$J167)+IF(AY110="x",'3 - Projects'!$J168)</f>
        <v>0</v>
      </c>
      <c r="AZ320" s="85">
        <f>IF(AZ106="x",'3 - Projects'!$J164,0)+IF(AZ107="x",'3 - Projects'!$J165)+IF(AZ108="x",'3 - Projects'!$J166)+IF(AZ109="x",'3 - Projects'!$J167)+IF(AZ110="x",'3 - Projects'!$J168)</f>
        <v>0</v>
      </c>
      <c r="BA320" s="85">
        <f>IF(BA106="x",'3 - Projects'!$J164,0)+IF(BA107="x",'3 - Projects'!$J165)+IF(BA108="x",'3 - Projects'!$J166)+IF(BA109="x",'3 - Projects'!$J167)+IF(BA110="x",'3 - Projects'!$J168)</f>
        <v>0</v>
      </c>
      <c r="BB320" s="85">
        <f>IF(BB106="x",'3 - Projects'!$J164,0)+IF(BB107="x",'3 - Projects'!$J165)+IF(BB108="x",'3 - Projects'!$J166)+IF(BB109="x",'3 - Projects'!$J167)+IF(BB110="x",'3 - Projects'!$J168)</f>
        <v>0</v>
      </c>
      <c r="BC320" s="85">
        <f>IF(BC106="x",'3 - Projects'!$J164,0)+IF(BC107="x",'3 - Projects'!$J165)+IF(BC108="x",'3 - Projects'!$J166)+IF(BC109="x",'3 - Projects'!$J167)+IF(BC110="x",'3 - Projects'!$J168)</f>
        <v>0</v>
      </c>
      <c r="BD320" s="85">
        <f>IF(BD106="x",'3 - Projects'!$J164,0)+IF(BD107="x",'3 - Projects'!$J165)+IF(BD108="x",'3 - Projects'!$J166)+IF(BD109="x",'3 - Projects'!$J167)+IF(BD110="x",'3 - Projects'!$J168)</f>
        <v>0</v>
      </c>
      <c r="BE320" s="85">
        <f>IF(BE106="x",'3 - Projects'!$J164,0)+IF(BE107="x",'3 - Projects'!$J165)+IF(BE108="x",'3 - Projects'!$J166)+IF(BE109="x",'3 - Projects'!$J167)+IF(BE110="x",'3 - Projects'!$J168)</f>
        <v>0</v>
      </c>
      <c r="BF320" s="85">
        <f>IF(BF106="x",'3 - Projects'!$J164,0)+IF(BF107="x",'3 - Projects'!$J165)+IF(BF108="x",'3 - Projects'!$J166)+IF(BF109="x",'3 - Projects'!$J167)+IF(BF110="x",'3 - Projects'!$J168)</f>
        <v>0</v>
      </c>
      <c r="BG320" s="85">
        <f>IF(BG106="x",'3 - Projects'!$J164,0)+IF(BG107="x",'3 - Projects'!$J165)+IF(BG108="x",'3 - Projects'!$J166)+IF(BG109="x",'3 - Projects'!$J167)+IF(BG110="x",'3 - Projects'!$J168)</f>
        <v>0</v>
      </c>
      <c r="BH320" s="86">
        <f>IF(BH106="x",'3 - Projects'!$J164,0)+IF(BH107="x",'3 - Projects'!$J165)+IF(BH108="x",'3 - Projects'!$J166)+IF(BH109="x",'3 - Projects'!$J167)+IF(BH110="x",'3 - Projects'!$J168)</f>
        <v>0</v>
      </c>
    </row>
    <row r="321" spans="1:60">
      <c r="A321" s="84"/>
      <c r="B321" s="85" t="str">
        <f>IF(Resource5_Name&lt;&gt;"",Resource5_Name&amp;"(s)","")</f>
        <v/>
      </c>
      <c r="C321" s="85"/>
      <c r="D321" s="85"/>
      <c r="E321" s="85"/>
      <c r="F321" s="85"/>
      <c r="G321" s="85"/>
      <c r="H321" s="85"/>
      <c r="I321" s="84">
        <f>IF(I106="x",'3 - Projects'!$K164,0)+IF(I107="x",'3 - Projects'!$K165)+IF(I108="x",'3 - Projects'!$K166)+IF(I109="x",'3 - Projects'!$K167)+IF(I110="x",'3 - Projects'!$K168)</f>
        <v>0</v>
      </c>
      <c r="J321" s="85">
        <f>IF(J106="x",'3 - Projects'!$K164,0)+IF(J107="x",'3 - Projects'!$K165)+IF(J108="x",'3 - Projects'!$K166)+IF(J109="x",'3 - Projects'!$K167)+IF(J110="x",'3 - Projects'!$K168)</f>
        <v>0</v>
      </c>
      <c r="K321" s="85">
        <f>IF(K106="x",'3 - Projects'!$K164,0)+IF(K107="x",'3 - Projects'!$K165)+IF(K108="x",'3 - Projects'!$K166)+IF(K109="x",'3 - Projects'!$K167)+IF(K110="x",'3 - Projects'!$K168)</f>
        <v>0</v>
      </c>
      <c r="L321" s="85">
        <f>IF(L106="x",'3 - Projects'!$K164,0)+IF(L107="x",'3 - Projects'!$K165)+IF(L108="x",'3 - Projects'!$K166)+IF(L109="x",'3 - Projects'!$K167)+IF(L110="x",'3 - Projects'!$K168)</f>
        <v>0</v>
      </c>
      <c r="M321" s="85">
        <f>IF(M106="x",'3 - Projects'!$K164,0)+IF(M107="x",'3 - Projects'!$K165)+IF(M108="x",'3 - Projects'!$K166)+IF(M109="x",'3 - Projects'!$K167)+IF(M110="x",'3 - Projects'!$K168)</f>
        <v>0</v>
      </c>
      <c r="N321" s="85">
        <f>IF(N106="x",'3 - Projects'!$K164,0)+IF(N107="x",'3 - Projects'!$K165)+IF(N108="x",'3 - Projects'!$K166)+IF(N109="x",'3 - Projects'!$K167)+IF(N110="x",'3 - Projects'!$K168)</f>
        <v>0</v>
      </c>
      <c r="O321" s="85">
        <f>IF(O106="x",'3 - Projects'!$K164,0)+IF(O107="x",'3 - Projects'!$K165)+IF(O108="x",'3 - Projects'!$K166)+IF(O109="x",'3 - Projects'!$K167)+IF(O110="x",'3 - Projects'!$K168)</f>
        <v>0</v>
      </c>
      <c r="P321" s="85">
        <f>IF(P106="x",'3 - Projects'!$K164,0)+IF(P107="x",'3 - Projects'!$K165)+IF(P108="x",'3 - Projects'!$K166)+IF(P109="x",'3 - Projects'!$K167)+IF(P110="x",'3 - Projects'!$K168)</f>
        <v>0</v>
      </c>
      <c r="Q321" s="85">
        <f>IF(Q106="x",'3 - Projects'!$K164,0)+IF(Q107="x",'3 - Projects'!$K165)+IF(Q108="x",'3 - Projects'!$K166)+IF(Q109="x",'3 - Projects'!$K167)+IF(Q110="x",'3 - Projects'!$K168)</f>
        <v>0</v>
      </c>
      <c r="R321" s="85">
        <f>IF(R106="x",'3 - Projects'!$K164,0)+IF(R107="x",'3 - Projects'!$K165)+IF(R108="x",'3 - Projects'!$K166)+IF(R109="x",'3 - Projects'!$K167)+IF(R110="x",'3 - Projects'!$K168)</f>
        <v>0</v>
      </c>
      <c r="S321" s="85">
        <f>IF(S106="x",'3 - Projects'!$K164,0)+IF(S107="x",'3 - Projects'!$K165)+IF(S108="x",'3 - Projects'!$K166)+IF(S109="x",'3 - Projects'!$K167)+IF(S110="x",'3 - Projects'!$K168)</f>
        <v>0</v>
      </c>
      <c r="T321" s="85">
        <f>IF(T106="x",'3 - Projects'!$K164,0)+IF(T107="x",'3 - Projects'!$K165)+IF(T108="x",'3 - Projects'!$K166)+IF(T109="x",'3 - Projects'!$K167)+IF(T110="x",'3 - Projects'!$K168)</f>
        <v>0</v>
      </c>
      <c r="U321" s="85">
        <f>IF(U106="x",'3 - Projects'!$K164,0)+IF(U107="x",'3 - Projects'!$K165)+IF(U108="x",'3 - Projects'!$K166)+IF(U109="x",'3 - Projects'!$K167)+IF(U110="x",'3 - Projects'!$K168)</f>
        <v>0</v>
      </c>
      <c r="V321" s="85">
        <f>IF(V106="x",'3 - Projects'!$K164,0)+IF(V107="x",'3 - Projects'!$K165)+IF(V108="x",'3 - Projects'!$K166)+IF(V109="x",'3 - Projects'!$K167)+IF(V110="x",'3 - Projects'!$K168)</f>
        <v>0</v>
      </c>
      <c r="W321" s="85">
        <f>IF(W106="x",'3 - Projects'!$K164,0)+IF(W107="x",'3 - Projects'!$K165)+IF(W108="x",'3 - Projects'!$K166)+IF(W109="x",'3 - Projects'!$K167)+IF(W110="x",'3 - Projects'!$K168)</f>
        <v>0</v>
      </c>
      <c r="X321" s="85">
        <f>IF(X106="x",'3 - Projects'!$K164,0)+IF(X107="x",'3 - Projects'!$K165)+IF(X108="x",'3 - Projects'!$K166)+IF(X109="x",'3 - Projects'!$K167)+IF(X110="x",'3 - Projects'!$K168)</f>
        <v>0</v>
      </c>
      <c r="Y321" s="85">
        <f>IF(Y106="x",'3 - Projects'!$K164,0)+IF(Y107="x",'3 - Projects'!$K165)+IF(Y108="x",'3 - Projects'!$K166)+IF(Y109="x",'3 - Projects'!$K167)+IF(Y110="x",'3 - Projects'!$K168)</f>
        <v>0</v>
      </c>
      <c r="Z321" s="85">
        <f>IF(Z106="x",'3 - Projects'!$K164,0)+IF(Z107="x",'3 - Projects'!$K165)+IF(Z108="x",'3 - Projects'!$K166)+IF(Z109="x",'3 - Projects'!$K167)+IF(Z110="x",'3 - Projects'!$K168)</f>
        <v>0</v>
      </c>
      <c r="AA321" s="85">
        <f>IF(AA106="x",'3 - Projects'!$K164,0)+IF(AA107="x",'3 - Projects'!$K165)+IF(AA108="x",'3 - Projects'!$K166)+IF(AA109="x",'3 - Projects'!$K167)+IF(AA110="x",'3 - Projects'!$K168)</f>
        <v>0</v>
      </c>
      <c r="AB321" s="85">
        <f>IF(AB106="x",'3 - Projects'!$K164,0)+IF(AB107="x",'3 - Projects'!$K165)+IF(AB108="x",'3 - Projects'!$K166)+IF(AB109="x",'3 - Projects'!$K167)+IF(AB110="x",'3 - Projects'!$K168)</f>
        <v>0</v>
      </c>
      <c r="AC321" s="85">
        <f>IF(AC106="x",'3 - Projects'!$K164,0)+IF(AC107="x",'3 - Projects'!$K165)+IF(AC108="x",'3 - Projects'!$K166)+IF(AC109="x",'3 - Projects'!$K167)+IF(AC110="x",'3 - Projects'!$K168)</f>
        <v>0</v>
      </c>
      <c r="AD321" s="85">
        <f>IF(AD106="x",'3 - Projects'!$K164,0)+IF(AD107="x",'3 - Projects'!$K165)+IF(AD108="x",'3 - Projects'!$K166)+IF(AD109="x",'3 - Projects'!$K167)+IF(AD110="x",'3 - Projects'!$K168)</f>
        <v>0</v>
      </c>
      <c r="AE321" s="85">
        <f>IF(AE106="x",'3 - Projects'!$K164,0)+IF(AE107="x",'3 - Projects'!$K165)+IF(AE108="x",'3 - Projects'!$K166)+IF(AE109="x",'3 - Projects'!$K167)+IF(AE110="x",'3 - Projects'!$K168)</f>
        <v>0</v>
      </c>
      <c r="AF321" s="85">
        <f>IF(AF106="x",'3 - Projects'!$K164,0)+IF(AF107="x",'3 - Projects'!$K165)+IF(AF108="x",'3 - Projects'!$K166)+IF(AF109="x",'3 - Projects'!$K167)+IF(AF110="x",'3 - Projects'!$K168)</f>
        <v>0</v>
      </c>
      <c r="AG321" s="85">
        <f>IF(AG106="x",'3 - Projects'!$K164,0)+IF(AG107="x",'3 - Projects'!$K165)+IF(AG108="x",'3 - Projects'!$K166)+IF(AG109="x",'3 - Projects'!$K167)+IF(AG110="x",'3 - Projects'!$K168)</f>
        <v>0</v>
      </c>
      <c r="AH321" s="85">
        <f>IF(AH106="x",'3 - Projects'!$K164,0)+IF(AH107="x",'3 - Projects'!$K165)+IF(AH108="x",'3 - Projects'!$K166)+IF(AH109="x",'3 - Projects'!$K167)+IF(AH110="x",'3 - Projects'!$K168)</f>
        <v>0</v>
      </c>
      <c r="AI321" s="85">
        <f>IF(AI106="x",'3 - Projects'!$K164,0)+IF(AI107="x",'3 - Projects'!$K165)+IF(AI108="x",'3 - Projects'!$K166)+IF(AI109="x",'3 - Projects'!$K167)+IF(AI110="x",'3 - Projects'!$K168)</f>
        <v>0</v>
      </c>
      <c r="AJ321" s="85">
        <f>IF(AJ106="x",'3 - Projects'!$K164,0)+IF(AJ107="x",'3 - Projects'!$K165)+IF(AJ108="x",'3 - Projects'!$K166)+IF(AJ109="x",'3 - Projects'!$K167)+IF(AJ110="x",'3 - Projects'!$K168)</f>
        <v>0</v>
      </c>
      <c r="AK321" s="85">
        <f>IF(AK106="x",'3 - Projects'!$K164,0)+IF(AK107="x",'3 - Projects'!$K165)+IF(AK108="x",'3 - Projects'!$K166)+IF(AK109="x",'3 - Projects'!$K167)+IF(AK110="x",'3 - Projects'!$K168)</f>
        <v>0</v>
      </c>
      <c r="AL321" s="85">
        <f>IF(AL106="x",'3 - Projects'!$K164,0)+IF(AL107="x",'3 - Projects'!$K165)+IF(AL108="x",'3 - Projects'!$K166)+IF(AL109="x",'3 - Projects'!$K167)+IF(AL110="x",'3 - Projects'!$K168)</f>
        <v>0</v>
      </c>
      <c r="AM321" s="85">
        <f>IF(AM106="x",'3 - Projects'!$K164,0)+IF(AM107="x",'3 - Projects'!$K165)+IF(AM108="x",'3 - Projects'!$K166)+IF(AM109="x",'3 - Projects'!$K167)+IF(AM110="x",'3 - Projects'!$K168)</f>
        <v>0</v>
      </c>
      <c r="AN321" s="85">
        <f>IF(AN106="x",'3 - Projects'!$K164,0)+IF(AN107="x",'3 - Projects'!$K165)+IF(AN108="x",'3 - Projects'!$K166)+IF(AN109="x",'3 - Projects'!$K167)+IF(AN110="x",'3 - Projects'!$K168)</f>
        <v>0</v>
      </c>
      <c r="AO321" s="85">
        <f>IF(AO106="x",'3 - Projects'!$K164,0)+IF(AO107="x",'3 - Projects'!$K165)+IF(AO108="x",'3 - Projects'!$K166)+IF(AO109="x",'3 - Projects'!$K167)+IF(AO110="x",'3 - Projects'!$K168)</f>
        <v>0</v>
      </c>
      <c r="AP321" s="85">
        <f>IF(AP106="x",'3 - Projects'!$K164,0)+IF(AP107="x",'3 - Projects'!$K165)+IF(AP108="x",'3 - Projects'!$K166)+IF(AP109="x",'3 - Projects'!$K167)+IF(AP110="x",'3 - Projects'!$K168)</f>
        <v>0</v>
      </c>
      <c r="AQ321" s="85">
        <f>IF(AQ106="x",'3 - Projects'!$K164,0)+IF(AQ107="x",'3 - Projects'!$K165)+IF(AQ108="x",'3 - Projects'!$K166)+IF(AQ109="x",'3 - Projects'!$K167)+IF(AQ110="x",'3 - Projects'!$K168)</f>
        <v>0</v>
      </c>
      <c r="AR321" s="85">
        <f>IF(AR106="x",'3 - Projects'!$K164,0)+IF(AR107="x",'3 - Projects'!$K165)+IF(AR108="x",'3 - Projects'!$K166)+IF(AR109="x",'3 - Projects'!$K167)+IF(AR110="x",'3 - Projects'!$K168)</f>
        <v>0</v>
      </c>
      <c r="AS321" s="85">
        <f>IF(AS106="x",'3 - Projects'!$K164,0)+IF(AS107="x",'3 - Projects'!$K165)+IF(AS108="x",'3 - Projects'!$K166)+IF(AS109="x",'3 - Projects'!$K167)+IF(AS110="x",'3 - Projects'!$K168)</f>
        <v>0</v>
      </c>
      <c r="AT321" s="85">
        <f>IF(AT106="x",'3 - Projects'!$K164,0)+IF(AT107="x",'3 - Projects'!$K165)+IF(AT108="x",'3 - Projects'!$K166)+IF(AT109="x",'3 - Projects'!$K167)+IF(AT110="x",'3 - Projects'!$K168)</f>
        <v>0</v>
      </c>
      <c r="AU321" s="85">
        <f>IF(AU106="x",'3 - Projects'!$K164,0)+IF(AU107="x",'3 - Projects'!$K165)+IF(AU108="x",'3 - Projects'!$K166)+IF(AU109="x",'3 - Projects'!$K167)+IF(AU110="x",'3 - Projects'!$K168)</f>
        <v>0</v>
      </c>
      <c r="AV321" s="85">
        <f>IF(AV106="x",'3 - Projects'!$K164,0)+IF(AV107="x",'3 - Projects'!$K165)+IF(AV108="x",'3 - Projects'!$K166)+IF(AV109="x",'3 - Projects'!$K167)+IF(AV110="x",'3 - Projects'!$K168)</f>
        <v>0</v>
      </c>
      <c r="AW321" s="85">
        <f>IF(AW106="x",'3 - Projects'!$K164,0)+IF(AW107="x",'3 - Projects'!$K165)+IF(AW108="x",'3 - Projects'!$K166)+IF(AW109="x",'3 - Projects'!$K167)+IF(AW110="x",'3 - Projects'!$K168)</f>
        <v>0</v>
      </c>
      <c r="AX321" s="85">
        <f>IF(AX106="x",'3 - Projects'!$K164,0)+IF(AX107="x",'3 - Projects'!$K165)+IF(AX108="x",'3 - Projects'!$K166)+IF(AX109="x",'3 - Projects'!$K167)+IF(AX110="x",'3 - Projects'!$K168)</f>
        <v>0</v>
      </c>
      <c r="AY321" s="85">
        <f>IF(AY106="x",'3 - Projects'!$K164,0)+IF(AY107="x",'3 - Projects'!$K165)+IF(AY108="x",'3 - Projects'!$K166)+IF(AY109="x",'3 - Projects'!$K167)+IF(AY110="x",'3 - Projects'!$K168)</f>
        <v>0</v>
      </c>
      <c r="AZ321" s="85">
        <f>IF(AZ106="x",'3 - Projects'!$K164,0)+IF(AZ107="x",'3 - Projects'!$K165)+IF(AZ108="x",'3 - Projects'!$K166)+IF(AZ109="x",'3 - Projects'!$K167)+IF(AZ110="x",'3 - Projects'!$K168)</f>
        <v>0</v>
      </c>
      <c r="BA321" s="85">
        <f>IF(BA106="x",'3 - Projects'!$K164,0)+IF(BA107="x",'3 - Projects'!$K165)+IF(BA108="x",'3 - Projects'!$K166)+IF(BA109="x",'3 - Projects'!$K167)+IF(BA110="x",'3 - Projects'!$K168)</f>
        <v>0</v>
      </c>
      <c r="BB321" s="85">
        <f>IF(BB106="x",'3 - Projects'!$K164,0)+IF(BB107="x",'3 - Projects'!$K165)+IF(BB108="x",'3 - Projects'!$K166)+IF(BB109="x",'3 - Projects'!$K167)+IF(BB110="x",'3 - Projects'!$K168)</f>
        <v>0</v>
      </c>
      <c r="BC321" s="85">
        <f>IF(BC106="x",'3 - Projects'!$K164,0)+IF(BC107="x",'3 - Projects'!$K165)+IF(BC108="x",'3 - Projects'!$K166)+IF(BC109="x",'3 - Projects'!$K167)+IF(BC110="x",'3 - Projects'!$K168)</f>
        <v>0</v>
      </c>
      <c r="BD321" s="85">
        <f>IF(BD106="x",'3 - Projects'!$K164,0)+IF(BD107="x",'3 - Projects'!$K165)+IF(BD108="x",'3 - Projects'!$K166)+IF(BD109="x",'3 - Projects'!$K167)+IF(BD110="x",'3 - Projects'!$K168)</f>
        <v>0</v>
      </c>
      <c r="BE321" s="85">
        <f>IF(BE106="x",'3 - Projects'!$K164,0)+IF(BE107="x",'3 - Projects'!$K165)+IF(BE108="x",'3 - Projects'!$K166)+IF(BE109="x",'3 - Projects'!$K167)+IF(BE110="x",'3 - Projects'!$K168)</f>
        <v>0</v>
      </c>
      <c r="BF321" s="85">
        <f>IF(BF106="x",'3 - Projects'!$K164,0)+IF(BF107="x",'3 - Projects'!$K165)+IF(BF108="x",'3 - Projects'!$K166)+IF(BF109="x",'3 - Projects'!$K167)+IF(BF110="x",'3 - Projects'!$K168)</f>
        <v>0</v>
      </c>
      <c r="BG321" s="85">
        <f>IF(BG106="x",'3 - Projects'!$K164,0)+IF(BG107="x",'3 - Projects'!$K165)+IF(BG108="x",'3 - Projects'!$K166)+IF(BG109="x",'3 - Projects'!$K167)+IF(BG110="x",'3 - Projects'!$K168)</f>
        <v>0</v>
      </c>
      <c r="BH321" s="86">
        <f>IF(BH106="x",'3 - Projects'!$K164,0)+IF(BH107="x",'3 - Projects'!$K165)+IF(BH108="x",'3 - Projects'!$K166)+IF(BH109="x",'3 - Projects'!$K167)+IF(BH110="x",'3 - Projects'!$K168)</f>
        <v>0</v>
      </c>
    </row>
    <row r="322" spans="1:60">
      <c r="A322" s="84"/>
      <c r="B322" s="85" t="str">
        <f>IF(Resource6_Name&lt;&gt;"",Resource6_Name&amp;"(s)","")</f>
        <v/>
      </c>
      <c r="C322" s="85"/>
      <c r="D322" s="85"/>
      <c r="E322" s="85"/>
      <c r="F322" s="85"/>
      <c r="G322" s="85"/>
      <c r="H322" s="85"/>
      <c r="I322" s="84">
        <f>IF(I106="x",'3 - Projects'!$L164,0)+IF(I107="x",'3 - Projects'!$L165)+IF(I108="x",'3 - Projects'!$L166)+IF(I109="x",'3 - Projects'!$L167)+IF(I110="x",'3 - Projects'!$L168)</f>
        <v>0</v>
      </c>
      <c r="J322" s="85">
        <f>IF(J106="x",'3 - Projects'!$L164,0)+IF(J107="x",'3 - Projects'!$L165)+IF(J108="x",'3 - Projects'!$L166)+IF(J109="x",'3 - Projects'!$L167)+IF(J110="x",'3 - Projects'!$L168)</f>
        <v>0</v>
      </c>
      <c r="K322" s="85">
        <f>IF(K106="x",'3 - Projects'!$L164,0)+IF(K107="x",'3 - Projects'!$L165)+IF(K108="x",'3 - Projects'!$L166)+IF(K109="x",'3 - Projects'!$L167)+IF(K110="x",'3 - Projects'!$L168)</f>
        <v>0</v>
      </c>
      <c r="L322" s="85">
        <f>IF(L106="x",'3 - Projects'!$L164,0)+IF(L107="x",'3 - Projects'!$L165)+IF(L108="x",'3 - Projects'!$L166)+IF(L109="x",'3 - Projects'!$L167)+IF(L110="x",'3 - Projects'!$L168)</f>
        <v>0</v>
      </c>
      <c r="M322" s="85">
        <f>IF(M106="x",'3 - Projects'!$L164,0)+IF(M107="x",'3 - Projects'!$L165)+IF(M108="x",'3 - Projects'!$L166)+IF(M109="x",'3 - Projects'!$L167)+IF(M110="x",'3 - Projects'!$L168)</f>
        <v>0</v>
      </c>
      <c r="N322" s="85">
        <f>IF(N106="x",'3 - Projects'!$L164,0)+IF(N107="x",'3 - Projects'!$L165)+IF(N108="x",'3 - Projects'!$L166)+IF(N109="x",'3 - Projects'!$L167)+IF(N110="x",'3 - Projects'!$L168)</f>
        <v>0</v>
      </c>
      <c r="O322" s="85">
        <f>IF(O106="x",'3 - Projects'!$L164,0)+IF(O107="x",'3 - Projects'!$L165)+IF(O108="x",'3 - Projects'!$L166)+IF(O109="x",'3 - Projects'!$L167)+IF(O110="x",'3 - Projects'!$L168)</f>
        <v>0</v>
      </c>
      <c r="P322" s="85">
        <f>IF(P106="x",'3 - Projects'!$L164,0)+IF(P107="x",'3 - Projects'!$L165)+IF(P108="x",'3 - Projects'!$L166)+IF(P109="x",'3 - Projects'!$L167)+IF(P110="x",'3 - Projects'!$L168)</f>
        <v>0</v>
      </c>
      <c r="Q322" s="85">
        <f>IF(Q106="x",'3 - Projects'!$L164,0)+IF(Q107="x",'3 - Projects'!$L165)+IF(Q108="x",'3 - Projects'!$L166)+IF(Q109="x",'3 - Projects'!$L167)+IF(Q110="x",'3 - Projects'!$L168)</f>
        <v>0</v>
      </c>
      <c r="R322" s="85">
        <f>IF(R106="x",'3 - Projects'!$L164,0)+IF(R107="x",'3 - Projects'!$L165)+IF(R108="x",'3 - Projects'!$L166)+IF(R109="x",'3 - Projects'!$L167)+IF(R110="x",'3 - Projects'!$L168)</f>
        <v>0</v>
      </c>
      <c r="S322" s="85">
        <f>IF(S106="x",'3 - Projects'!$L164,0)+IF(S107="x",'3 - Projects'!$L165)+IF(S108="x",'3 - Projects'!$L166)+IF(S109="x",'3 - Projects'!$L167)+IF(S110="x",'3 - Projects'!$L168)</f>
        <v>0</v>
      </c>
      <c r="T322" s="85">
        <f>IF(T106="x",'3 - Projects'!$L164,0)+IF(T107="x",'3 - Projects'!$L165)+IF(T108="x",'3 - Projects'!$L166)+IF(T109="x",'3 - Projects'!$L167)+IF(T110="x",'3 - Projects'!$L168)</f>
        <v>0</v>
      </c>
      <c r="U322" s="85">
        <f>IF(U106="x",'3 - Projects'!$L164,0)+IF(U107="x",'3 - Projects'!$L165)+IF(U108="x",'3 - Projects'!$L166)+IF(U109="x",'3 - Projects'!$L167)+IF(U110="x",'3 - Projects'!$L168)</f>
        <v>0</v>
      </c>
      <c r="V322" s="85">
        <f>IF(V106="x",'3 - Projects'!$L164,0)+IF(V107="x",'3 - Projects'!$L165)+IF(V108="x",'3 - Projects'!$L166)+IF(V109="x",'3 - Projects'!$L167)+IF(V110="x",'3 - Projects'!$L168)</f>
        <v>0</v>
      </c>
      <c r="W322" s="85">
        <f>IF(W106="x",'3 - Projects'!$L164,0)+IF(W107="x",'3 - Projects'!$L165)+IF(W108="x",'3 - Projects'!$L166)+IF(W109="x",'3 - Projects'!$L167)+IF(W110="x",'3 - Projects'!$L168)</f>
        <v>0</v>
      </c>
      <c r="X322" s="85">
        <f>IF(X106="x",'3 - Projects'!$L164,0)+IF(X107="x",'3 - Projects'!$L165)+IF(X108="x",'3 - Projects'!$L166)+IF(X109="x",'3 - Projects'!$L167)+IF(X110="x",'3 - Projects'!$L168)</f>
        <v>0</v>
      </c>
      <c r="Y322" s="85">
        <f>IF(Y106="x",'3 - Projects'!$L164,0)+IF(Y107="x",'3 - Projects'!$L165)+IF(Y108="x",'3 - Projects'!$L166)+IF(Y109="x",'3 - Projects'!$L167)+IF(Y110="x",'3 - Projects'!$L168)</f>
        <v>0</v>
      </c>
      <c r="Z322" s="85">
        <f>IF(Z106="x",'3 - Projects'!$L164,0)+IF(Z107="x",'3 - Projects'!$L165)+IF(Z108="x",'3 - Projects'!$L166)+IF(Z109="x",'3 - Projects'!$L167)+IF(Z110="x",'3 - Projects'!$L168)</f>
        <v>0</v>
      </c>
      <c r="AA322" s="85">
        <f>IF(AA106="x",'3 - Projects'!$L164,0)+IF(AA107="x",'3 - Projects'!$L165)+IF(AA108="x",'3 - Projects'!$L166)+IF(AA109="x",'3 - Projects'!$L167)+IF(AA110="x",'3 - Projects'!$L168)</f>
        <v>0</v>
      </c>
      <c r="AB322" s="85">
        <f>IF(AB106="x",'3 - Projects'!$L164,0)+IF(AB107="x",'3 - Projects'!$L165)+IF(AB108="x",'3 - Projects'!$L166)+IF(AB109="x",'3 - Projects'!$L167)+IF(AB110="x",'3 - Projects'!$L168)</f>
        <v>0</v>
      </c>
      <c r="AC322" s="85">
        <f>IF(AC106="x",'3 - Projects'!$L164,0)+IF(AC107="x",'3 - Projects'!$L165)+IF(AC108="x",'3 - Projects'!$L166)+IF(AC109="x",'3 - Projects'!$L167)+IF(AC110="x",'3 - Projects'!$L168)</f>
        <v>0</v>
      </c>
      <c r="AD322" s="85">
        <f>IF(AD106="x",'3 - Projects'!$L164,0)+IF(AD107="x",'3 - Projects'!$L165)+IF(AD108="x",'3 - Projects'!$L166)+IF(AD109="x",'3 - Projects'!$L167)+IF(AD110="x",'3 - Projects'!$L168)</f>
        <v>0</v>
      </c>
      <c r="AE322" s="85">
        <f>IF(AE106="x",'3 - Projects'!$L164,0)+IF(AE107="x",'3 - Projects'!$L165)+IF(AE108="x",'3 - Projects'!$L166)+IF(AE109="x",'3 - Projects'!$L167)+IF(AE110="x",'3 - Projects'!$L168)</f>
        <v>0</v>
      </c>
      <c r="AF322" s="85">
        <f>IF(AF106="x",'3 - Projects'!$L164,0)+IF(AF107="x",'3 - Projects'!$L165)+IF(AF108="x",'3 - Projects'!$L166)+IF(AF109="x",'3 - Projects'!$L167)+IF(AF110="x",'3 - Projects'!$L168)</f>
        <v>0</v>
      </c>
      <c r="AG322" s="85">
        <f>IF(AG106="x",'3 - Projects'!$L164,0)+IF(AG107="x",'3 - Projects'!$L165)+IF(AG108="x",'3 - Projects'!$L166)+IF(AG109="x",'3 - Projects'!$L167)+IF(AG110="x",'3 - Projects'!$L168)</f>
        <v>0</v>
      </c>
      <c r="AH322" s="85">
        <f>IF(AH106="x",'3 - Projects'!$L164,0)+IF(AH107="x",'3 - Projects'!$L165)+IF(AH108="x",'3 - Projects'!$L166)+IF(AH109="x",'3 - Projects'!$L167)+IF(AH110="x",'3 - Projects'!$L168)</f>
        <v>0</v>
      </c>
      <c r="AI322" s="85">
        <f>IF(AI106="x",'3 - Projects'!$L164,0)+IF(AI107="x",'3 - Projects'!$L165)+IF(AI108="x",'3 - Projects'!$L166)+IF(AI109="x",'3 - Projects'!$L167)+IF(AI110="x",'3 - Projects'!$L168)</f>
        <v>0</v>
      </c>
      <c r="AJ322" s="85">
        <f>IF(AJ106="x",'3 - Projects'!$L164,0)+IF(AJ107="x",'3 - Projects'!$L165)+IF(AJ108="x",'3 - Projects'!$L166)+IF(AJ109="x",'3 - Projects'!$L167)+IF(AJ110="x",'3 - Projects'!$L168)</f>
        <v>0</v>
      </c>
      <c r="AK322" s="85">
        <f>IF(AK106="x",'3 - Projects'!$L164,0)+IF(AK107="x",'3 - Projects'!$L165)+IF(AK108="x",'3 - Projects'!$L166)+IF(AK109="x",'3 - Projects'!$L167)+IF(AK110="x",'3 - Projects'!$L168)</f>
        <v>0</v>
      </c>
      <c r="AL322" s="85">
        <f>IF(AL106="x",'3 - Projects'!$L164,0)+IF(AL107="x",'3 - Projects'!$L165)+IF(AL108="x",'3 - Projects'!$L166)+IF(AL109="x",'3 - Projects'!$L167)+IF(AL110="x",'3 - Projects'!$L168)</f>
        <v>0</v>
      </c>
      <c r="AM322" s="85">
        <f>IF(AM106="x",'3 - Projects'!$L164,0)+IF(AM107="x",'3 - Projects'!$L165)+IF(AM108="x",'3 - Projects'!$L166)+IF(AM109="x",'3 - Projects'!$L167)+IF(AM110="x",'3 - Projects'!$L168)</f>
        <v>0</v>
      </c>
      <c r="AN322" s="85">
        <f>IF(AN106="x",'3 - Projects'!$L164,0)+IF(AN107="x",'3 - Projects'!$L165)+IF(AN108="x",'3 - Projects'!$L166)+IF(AN109="x",'3 - Projects'!$L167)+IF(AN110="x",'3 - Projects'!$L168)</f>
        <v>0</v>
      </c>
      <c r="AO322" s="85">
        <f>IF(AO106="x",'3 - Projects'!$L164,0)+IF(AO107="x",'3 - Projects'!$L165)+IF(AO108="x",'3 - Projects'!$L166)+IF(AO109="x",'3 - Projects'!$L167)+IF(AO110="x",'3 - Projects'!$L168)</f>
        <v>0</v>
      </c>
      <c r="AP322" s="85">
        <f>IF(AP106="x",'3 - Projects'!$L164,0)+IF(AP107="x",'3 - Projects'!$L165)+IF(AP108="x",'3 - Projects'!$L166)+IF(AP109="x",'3 - Projects'!$L167)+IF(AP110="x",'3 - Projects'!$L168)</f>
        <v>0</v>
      </c>
      <c r="AQ322" s="85">
        <f>IF(AQ106="x",'3 - Projects'!$L164,0)+IF(AQ107="x",'3 - Projects'!$L165)+IF(AQ108="x",'3 - Projects'!$L166)+IF(AQ109="x",'3 - Projects'!$L167)+IF(AQ110="x",'3 - Projects'!$L168)</f>
        <v>0</v>
      </c>
      <c r="AR322" s="85">
        <f>IF(AR106="x",'3 - Projects'!$L164,0)+IF(AR107="x",'3 - Projects'!$L165)+IF(AR108="x",'3 - Projects'!$L166)+IF(AR109="x",'3 - Projects'!$L167)+IF(AR110="x",'3 - Projects'!$L168)</f>
        <v>0</v>
      </c>
      <c r="AS322" s="85">
        <f>IF(AS106="x",'3 - Projects'!$L164,0)+IF(AS107="x",'3 - Projects'!$L165)+IF(AS108="x",'3 - Projects'!$L166)+IF(AS109="x",'3 - Projects'!$L167)+IF(AS110="x",'3 - Projects'!$L168)</f>
        <v>0</v>
      </c>
      <c r="AT322" s="85">
        <f>IF(AT106="x",'3 - Projects'!$L164,0)+IF(AT107="x",'3 - Projects'!$L165)+IF(AT108="x",'3 - Projects'!$L166)+IF(AT109="x",'3 - Projects'!$L167)+IF(AT110="x",'3 - Projects'!$L168)</f>
        <v>0</v>
      </c>
      <c r="AU322" s="85">
        <f>IF(AU106="x",'3 - Projects'!$L164,0)+IF(AU107="x",'3 - Projects'!$L165)+IF(AU108="x",'3 - Projects'!$L166)+IF(AU109="x",'3 - Projects'!$L167)+IF(AU110="x",'3 - Projects'!$L168)</f>
        <v>0</v>
      </c>
      <c r="AV322" s="85">
        <f>IF(AV106="x",'3 - Projects'!$L164,0)+IF(AV107="x",'3 - Projects'!$L165)+IF(AV108="x",'3 - Projects'!$L166)+IF(AV109="x",'3 - Projects'!$L167)+IF(AV110="x",'3 - Projects'!$L168)</f>
        <v>0</v>
      </c>
      <c r="AW322" s="85">
        <f>IF(AW106="x",'3 - Projects'!$L164,0)+IF(AW107="x",'3 - Projects'!$L165)+IF(AW108="x",'3 - Projects'!$L166)+IF(AW109="x",'3 - Projects'!$L167)+IF(AW110="x",'3 - Projects'!$L168)</f>
        <v>0</v>
      </c>
      <c r="AX322" s="85">
        <f>IF(AX106="x",'3 - Projects'!$L164,0)+IF(AX107="x",'3 - Projects'!$L165)+IF(AX108="x",'3 - Projects'!$L166)+IF(AX109="x",'3 - Projects'!$L167)+IF(AX110="x",'3 - Projects'!$L168)</f>
        <v>0</v>
      </c>
      <c r="AY322" s="85">
        <f>IF(AY106="x",'3 - Projects'!$L164,0)+IF(AY107="x",'3 - Projects'!$L165)+IF(AY108="x",'3 - Projects'!$L166)+IF(AY109="x",'3 - Projects'!$L167)+IF(AY110="x",'3 - Projects'!$L168)</f>
        <v>0</v>
      </c>
      <c r="AZ322" s="85">
        <f>IF(AZ106="x",'3 - Projects'!$L164,0)+IF(AZ107="x",'3 - Projects'!$L165)+IF(AZ108="x",'3 - Projects'!$L166)+IF(AZ109="x",'3 - Projects'!$L167)+IF(AZ110="x",'3 - Projects'!$L168)</f>
        <v>0</v>
      </c>
      <c r="BA322" s="85">
        <f>IF(BA106="x",'3 - Projects'!$L164,0)+IF(BA107="x",'3 - Projects'!$L165)+IF(BA108="x",'3 - Projects'!$L166)+IF(BA109="x",'3 - Projects'!$L167)+IF(BA110="x",'3 - Projects'!$L168)</f>
        <v>0</v>
      </c>
      <c r="BB322" s="85">
        <f>IF(BB106="x",'3 - Projects'!$L164,0)+IF(BB107="x",'3 - Projects'!$L165)+IF(BB108="x",'3 - Projects'!$L166)+IF(BB109="x",'3 - Projects'!$L167)+IF(BB110="x",'3 - Projects'!$L168)</f>
        <v>0</v>
      </c>
      <c r="BC322" s="85">
        <f>IF(BC106="x",'3 - Projects'!$L164,0)+IF(BC107="x",'3 - Projects'!$L165)+IF(BC108="x",'3 - Projects'!$L166)+IF(BC109="x",'3 - Projects'!$L167)+IF(BC110="x",'3 - Projects'!$L168)</f>
        <v>0</v>
      </c>
      <c r="BD322" s="85">
        <f>IF(BD106="x",'3 - Projects'!$L164,0)+IF(BD107="x",'3 - Projects'!$L165)+IF(BD108="x",'3 - Projects'!$L166)+IF(BD109="x",'3 - Projects'!$L167)+IF(BD110="x",'3 - Projects'!$L168)</f>
        <v>0</v>
      </c>
      <c r="BE322" s="85">
        <f>IF(BE106="x",'3 - Projects'!$L164,0)+IF(BE107="x",'3 - Projects'!$L165)+IF(BE108="x",'3 - Projects'!$L166)+IF(BE109="x",'3 - Projects'!$L167)+IF(BE110="x",'3 - Projects'!$L168)</f>
        <v>0</v>
      </c>
      <c r="BF322" s="85">
        <f>IF(BF106="x",'3 - Projects'!$L164,0)+IF(BF107="x",'3 - Projects'!$L165)+IF(BF108="x",'3 - Projects'!$L166)+IF(BF109="x",'3 - Projects'!$L167)+IF(BF110="x",'3 - Projects'!$L168)</f>
        <v>0</v>
      </c>
      <c r="BG322" s="85">
        <f>IF(BG106="x",'3 - Projects'!$L164,0)+IF(BG107="x",'3 - Projects'!$L165)+IF(BG108="x",'3 - Projects'!$L166)+IF(BG109="x",'3 - Projects'!$L167)+IF(BG110="x",'3 - Projects'!$L168)</f>
        <v>0</v>
      </c>
      <c r="BH322" s="86">
        <f>IF(BH106="x",'3 - Projects'!$L164,0)+IF(BH107="x",'3 - Projects'!$L165)+IF(BH108="x",'3 - Projects'!$L166)+IF(BH109="x",'3 - Projects'!$L167)+IF(BH110="x",'3 - Projects'!$L168)</f>
        <v>0</v>
      </c>
    </row>
    <row r="323" spans="1:60">
      <c r="A323" s="84"/>
      <c r="B323" s="85" t="str">
        <f>IF(Resource7_Name&lt;&gt;"",Resource7_Name&amp;"(s)","")</f>
        <v/>
      </c>
      <c r="C323" s="85"/>
      <c r="D323" s="85"/>
      <c r="E323" s="85"/>
      <c r="F323" s="85"/>
      <c r="G323" s="85"/>
      <c r="H323" s="85"/>
      <c r="I323" s="84">
        <f>IF(I106="x",'3 - Projects'!$M164,0)+IF(I107="x",'3 - Projects'!$M165)+IF(I108="x",'3 - Projects'!$M166)+IF(I109="x",'3 - Projects'!$M167)+IF(I110="x",'3 - Projects'!$M168)</f>
        <v>0</v>
      </c>
      <c r="J323" s="85">
        <f>IF(J106="x",'3 - Projects'!$M164,0)+IF(J107="x",'3 - Projects'!$M165)+IF(J108="x",'3 - Projects'!$M166)+IF(J109="x",'3 - Projects'!$M167)+IF(J110="x",'3 - Projects'!$M168)</f>
        <v>0</v>
      </c>
      <c r="K323" s="85">
        <f>IF(K106="x",'3 - Projects'!$M164,0)+IF(K107="x",'3 - Projects'!$M165)+IF(K108="x",'3 - Projects'!$M166)+IF(K109="x",'3 - Projects'!$M167)+IF(K110="x",'3 - Projects'!$M168)</f>
        <v>0</v>
      </c>
      <c r="L323" s="85">
        <f>IF(L106="x",'3 - Projects'!$M164,0)+IF(L107="x",'3 - Projects'!$M165)+IF(L108="x",'3 - Projects'!$M166)+IF(L109="x",'3 - Projects'!$M167)+IF(L110="x",'3 - Projects'!$M168)</f>
        <v>0</v>
      </c>
      <c r="M323" s="85">
        <f>IF(M106="x",'3 - Projects'!$M164,0)+IF(M107="x",'3 - Projects'!$M165)+IF(M108="x",'3 - Projects'!$M166)+IF(M109="x",'3 - Projects'!$M167)+IF(M110="x",'3 - Projects'!$M168)</f>
        <v>0</v>
      </c>
      <c r="N323" s="85">
        <f>IF(N106="x",'3 - Projects'!$M164,0)+IF(N107="x",'3 - Projects'!$M165)+IF(N108="x",'3 - Projects'!$M166)+IF(N109="x",'3 - Projects'!$M167)+IF(N110="x",'3 - Projects'!$M168)</f>
        <v>0</v>
      </c>
      <c r="O323" s="85">
        <f>IF(O106="x",'3 - Projects'!$M164,0)+IF(O107="x",'3 - Projects'!$M165)+IF(O108="x",'3 - Projects'!$M166)+IF(O109="x",'3 - Projects'!$M167)+IF(O110="x",'3 - Projects'!$M168)</f>
        <v>0</v>
      </c>
      <c r="P323" s="85">
        <f>IF(P106="x",'3 - Projects'!$M164,0)+IF(P107="x",'3 - Projects'!$M165)+IF(P108="x",'3 - Projects'!$M166)+IF(P109="x",'3 - Projects'!$M167)+IF(P110="x",'3 - Projects'!$M168)</f>
        <v>0</v>
      </c>
      <c r="Q323" s="85">
        <f>IF(Q106="x",'3 - Projects'!$M164,0)+IF(Q107="x",'3 - Projects'!$M165)+IF(Q108="x",'3 - Projects'!$M166)+IF(Q109="x",'3 - Projects'!$M167)+IF(Q110="x",'3 - Projects'!$M168)</f>
        <v>0</v>
      </c>
      <c r="R323" s="85">
        <f>IF(R106="x",'3 - Projects'!$M164,0)+IF(R107="x",'3 - Projects'!$M165)+IF(R108="x",'3 - Projects'!$M166)+IF(R109="x",'3 - Projects'!$M167)+IF(R110="x",'3 - Projects'!$M168)</f>
        <v>0</v>
      </c>
      <c r="S323" s="85">
        <f>IF(S106="x",'3 - Projects'!$M164,0)+IF(S107="x",'3 - Projects'!$M165)+IF(S108="x",'3 - Projects'!$M166)+IF(S109="x",'3 - Projects'!$M167)+IF(S110="x",'3 - Projects'!$M168)</f>
        <v>0</v>
      </c>
      <c r="T323" s="85">
        <f>IF(T106="x",'3 - Projects'!$M164,0)+IF(T107="x",'3 - Projects'!$M165)+IF(T108="x",'3 - Projects'!$M166)+IF(T109="x",'3 - Projects'!$M167)+IF(T110="x",'3 - Projects'!$M168)</f>
        <v>0</v>
      </c>
      <c r="U323" s="85">
        <f>IF(U106="x",'3 - Projects'!$M164,0)+IF(U107="x",'3 - Projects'!$M165)+IF(U108="x",'3 - Projects'!$M166)+IF(U109="x",'3 - Projects'!$M167)+IF(U110="x",'3 - Projects'!$M168)</f>
        <v>0</v>
      </c>
      <c r="V323" s="85">
        <f>IF(V106="x",'3 - Projects'!$M164,0)+IF(V107="x",'3 - Projects'!$M165)+IF(V108="x",'3 - Projects'!$M166)+IF(V109="x",'3 - Projects'!$M167)+IF(V110="x",'3 - Projects'!$M168)</f>
        <v>0</v>
      </c>
      <c r="W323" s="85">
        <f>IF(W106="x",'3 - Projects'!$M164,0)+IF(W107="x",'3 - Projects'!$M165)+IF(W108="x",'3 - Projects'!$M166)+IF(W109="x",'3 - Projects'!$M167)+IF(W110="x",'3 - Projects'!$M168)</f>
        <v>0</v>
      </c>
      <c r="X323" s="85">
        <f>IF(X106="x",'3 - Projects'!$M164,0)+IF(X107="x",'3 - Projects'!$M165)+IF(X108="x",'3 - Projects'!$M166)+IF(X109="x",'3 - Projects'!$M167)+IF(X110="x",'3 - Projects'!$M168)</f>
        <v>0</v>
      </c>
      <c r="Y323" s="85">
        <f>IF(Y106="x",'3 - Projects'!$M164,0)+IF(Y107="x",'3 - Projects'!$M165)+IF(Y108="x",'3 - Projects'!$M166)+IF(Y109="x",'3 - Projects'!$M167)+IF(Y110="x",'3 - Projects'!$M168)</f>
        <v>0</v>
      </c>
      <c r="Z323" s="85">
        <f>IF(Z106="x",'3 - Projects'!$M164,0)+IF(Z107="x",'3 - Projects'!$M165)+IF(Z108="x",'3 - Projects'!$M166)+IF(Z109="x",'3 - Projects'!$M167)+IF(Z110="x",'3 - Projects'!$M168)</f>
        <v>0</v>
      </c>
      <c r="AA323" s="85">
        <f>IF(AA106="x",'3 - Projects'!$M164,0)+IF(AA107="x",'3 - Projects'!$M165)+IF(AA108="x",'3 - Projects'!$M166)+IF(AA109="x",'3 - Projects'!$M167)+IF(AA110="x",'3 - Projects'!$M168)</f>
        <v>0</v>
      </c>
      <c r="AB323" s="85">
        <f>IF(AB106="x",'3 - Projects'!$M164,0)+IF(AB107="x",'3 - Projects'!$M165)+IF(AB108="x",'3 - Projects'!$M166)+IF(AB109="x",'3 - Projects'!$M167)+IF(AB110="x",'3 - Projects'!$M168)</f>
        <v>0</v>
      </c>
      <c r="AC323" s="85">
        <f>IF(AC106="x",'3 - Projects'!$M164,0)+IF(AC107="x",'3 - Projects'!$M165)+IF(AC108="x",'3 - Projects'!$M166)+IF(AC109="x",'3 - Projects'!$M167)+IF(AC110="x",'3 - Projects'!$M168)</f>
        <v>0</v>
      </c>
      <c r="AD323" s="85">
        <f>IF(AD106="x",'3 - Projects'!$M164,0)+IF(AD107="x",'3 - Projects'!$M165)+IF(AD108="x",'3 - Projects'!$M166)+IF(AD109="x",'3 - Projects'!$M167)+IF(AD110="x",'3 - Projects'!$M168)</f>
        <v>0</v>
      </c>
      <c r="AE323" s="85">
        <f>IF(AE106="x",'3 - Projects'!$M164,0)+IF(AE107="x",'3 - Projects'!$M165)+IF(AE108="x",'3 - Projects'!$M166)+IF(AE109="x",'3 - Projects'!$M167)+IF(AE110="x",'3 - Projects'!$M168)</f>
        <v>0</v>
      </c>
      <c r="AF323" s="85">
        <f>IF(AF106="x",'3 - Projects'!$M164,0)+IF(AF107="x",'3 - Projects'!$M165)+IF(AF108="x",'3 - Projects'!$M166)+IF(AF109="x",'3 - Projects'!$M167)+IF(AF110="x",'3 - Projects'!$M168)</f>
        <v>0</v>
      </c>
      <c r="AG323" s="85">
        <f>IF(AG106="x",'3 - Projects'!$M164,0)+IF(AG107="x",'3 - Projects'!$M165)+IF(AG108="x",'3 - Projects'!$M166)+IF(AG109="x",'3 - Projects'!$M167)+IF(AG110="x",'3 - Projects'!$M168)</f>
        <v>0</v>
      </c>
      <c r="AH323" s="85">
        <f>IF(AH106="x",'3 - Projects'!$M164,0)+IF(AH107="x",'3 - Projects'!$M165)+IF(AH108="x",'3 - Projects'!$M166)+IF(AH109="x",'3 - Projects'!$M167)+IF(AH110="x",'3 - Projects'!$M168)</f>
        <v>0</v>
      </c>
      <c r="AI323" s="85">
        <f>IF(AI106="x",'3 - Projects'!$M164,0)+IF(AI107="x",'3 - Projects'!$M165)+IF(AI108="x",'3 - Projects'!$M166)+IF(AI109="x",'3 - Projects'!$M167)+IF(AI110="x",'3 - Projects'!$M168)</f>
        <v>0</v>
      </c>
      <c r="AJ323" s="85">
        <f>IF(AJ106="x",'3 - Projects'!$M164,0)+IF(AJ107="x",'3 - Projects'!$M165)+IF(AJ108="x",'3 - Projects'!$M166)+IF(AJ109="x",'3 - Projects'!$M167)+IF(AJ110="x",'3 - Projects'!$M168)</f>
        <v>0</v>
      </c>
      <c r="AK323" s="85">
        <f>IF(AK106="x",'3 - Projects'!$M164,0)+IF(AK107="x",'3 - Projects'!$M165)+IF(AK108="x",'3 - Projects'!$M166)+IF(AK109="x",'3 - Projects'!$M167)+IF(AK110="x",'3 - Projects'!$M168)</f>
        <v>0</v>
      </c>
      <c r="AL323" s="85">
        <f>IF(AL106="x",'3 - Projects'!$M164,0)+IF(AL107="x",'3 - Projects'!$M165)+IF(AL108="x",'3 - Projects'!$M166)+IF(AL109="x",'3 - Projects'!$M167)+IF(AL110="x",'3 - Projects'!$M168)</f>
        <v>0</v>
      </c>
      <c r="AM323" s="85">
        <f>IF(AM106="x",'3 - Projects'!$M164,0)+IF(AM107="x",'3 - Projects'!$M165)+IF(AM108="x",'3 - Projects'!$M166)+IF(AM109="x",'3 - Projects'!$M167)+IF(AM110="x",'3 - Projects'!$M168)</f>
        <v>0</v>
      </c>
      <c r="AN323" s="85">
        <f>IF(AN106="x",'3 - Projects'!$M164,0)+IF(AN107="x",'3 - Projects'!$M165)+IF(AN108="x",'3 - Projects'!$M166)+IF(AN109="x",'3 - Projects'!$M167)+IF(AN110="x",'3 - Projects'!$M168)</f>
        <v>0</v>
      </c>
      <c r="AO323" s="85">
        <f>IF(AO106="x",'3 - Projects'!$M164,0)+IF(AO107="x",'3 - Projects'!$M165)+IF(AO108="x",'3 - Projects'!$M166)+IF(AO109="x",'3 - Projects'!$M167)+IF(AO110="x",'3 - Projects'!$M168)</f>
        <v>0</v>
      </c>
      <c r="AP323" s="85">
        <f>IF(AP106="x",'3 - Projects'!$M164,0)+IF(AP107="x",'3 - Projects'!$M165)+IF(AP108="x",'3 - Projects'!$M166)+IF(AP109="x",'3 - Projects'!$M167)+IF(AP110="x",'3 - Projects'!$M168)</f>
        <v>0</v>
      </c>
      <c r="AQ323" s="85">
        <f>IF(AQ106="x",'3 - Projects'!$M164,0)+IF(AQ107="x",'3 - Projects'!$M165)+IF(AQ108="x",'3 - Projects'!$M166)+IF(AQ109="x",'3 - Projects'!$M167)+IF(AQ110="x",'3 - Projects'!$M168)</f>
        <v>0</v>
      </c>
      <c r="AR323" s="85">
        <f>IF(AR106="x",'3 - Projects'!$M164,0)+IF(AR107="x",'3 - Projects'!$M165)+IF(AR108="x",'3 - Projects'!$M166)+IF(AR109="x",'3 - Projects'!$M167)+IF(AR110="x",'3 - Projects'!$M168)</f>
        <v>0</v>
      </c>
      <c r="AS323" s="85">
        <f>IF(AS106="x",'3 - Projects'!$M164,0)+IF(AS107="x",'3 - Projects'!$M165)+IF(AS108="x",'3 - Projects'!$M166)+IF(AS109="x",'3 - Projects'!$M167)+IF(AS110="x",'3 - Projects'!$M168)</f>
        <v>0</v>
      </c>
      <c r="AT323" s="85">
        <f>IF(AT106="x",'3 - Projects'!$M164,0)+IF(AT107="x",'3 - Projects'!$M165)+IF(AT108="x",'3 - Projects'!$M166)+IF(AT109="x",'3 - Projects'!$M167)+IF(AT110="x",'3 - Projects'!$M168)</f>
        <v>0</v>
      </c>
      <c r="AU323" s="85">
        <f>IF(AU106="x",'3 - Projects'!$M164,0)+IF(AU107="x",'3 - Projects'!$M165)+IF(AU108="x",'3 - Projects'!$M166)+IF(AU109="x",'3 - Projects'!$M167)+IF(AU110="x",'3 - Projects'!$M168)</f>
        <v>0</v>
      </c>
      <c r="AV323" s="85">
        <f>IF(AV106="x",'3 - Projects'!$M164,0)+IF(AV107="x",'3 - Projects'!$M165)+IF(AV108="x",'3 - Projects'!$M166)+IF(AV109="x",'3 - Projects'!$M167)+IF(AV110="x",'3 - Projects'!$M168)</f>
        <v>0</v>
      </c>
      <c r="AW323" s="85">
        <f>IF(AW106="x",'3 - Projects'!$M164,0)+IF(AW107="x",'3 - Projects'!$M165)+IF(AW108="x",'3 - Projects'!$M166)+IF(AW109="x",'3 - Projects'!$M167)+IF(AW110="x",'3 - Projects'!$M168)</f>
        <v>0</v>
      </c>
      <c r="AX323" s="85">
        <f>IF(AX106="x",'3 - Projects'!$M164,0)+IF(AX107="x",'3 - Projects'!$M165)+IF(AX108="x",'3 - Projects'!$M166)+IF(AX109="x",'3 - Projects'!$M167)+IF(AX110="x",'3 - Projects'!$M168)</f>
        <v>0</v>
      </c>
      <c r="AY323" s="85">
        <f>IF(AY106="x",'3 - Projects'!$M164,0)+IF(AY107="x",'3 - Projects'!$M165)+IF(AY108="x",'3 - Projects'!$M166)+IF(AY109="x",'3 - Projects'!$M167)+IF(AY110="x",'3 - Projects'!$M168)</f>
        <v>0</v>
      </c>
      <c r="AZ323" s="85">
        <f>IF(AZ106="x",'3 - Projects'!$M164,0)+IF(AZ107="x",'3 - Projects'!$M165)+IF(AZ108="x",'3 - Projects'!$M166)+IF(AZ109="x",'3 - Projects'!$M167)+IF(AZ110="x",'3 - Projects'!$M168)</f>
        <v>0</v>
      </c>
      <c r="BA323" s="85">
        <f>IF(BA106="x",'3 - Projects'!$M164,0)+IF(BA107="x",'3 - Projects'!$M165)+IF(BA108="x",'3 - Projects'!$M166)+IF(BA109="x",'3 - Projects'!$M167)+IF(BA110="x",'3 - Projects'!$M168)</f>
        <v>0</v>
      </c>
      <c r="BB323" s="85">
        <f>IF(BB106="x",'3 - Projects'!$M164,0)+IF(BB107="x",'3 - Projects'!$M165)+IF(BB108="x",'3 - Projects'!$M166)+IF(BB109="x",'3 - Projects'!$M167)+IF(BB110="x",'3 - Projects'!$M168)</f>
        <v>0</v>
      </c>
      <c r="BC323" s="85">
        <f>IF(BC106="x",'3 - Projects'!$M164,0)+IF(BC107="x",'3 - Projects'!$M165)+IF(BC108="x",'3 - Projects'!$M166)+IF(BC109="x",'3 - Projects'!$M167)+IF(BC110="x",'3 - Projects'!$M168)</f>
        <v>0</v>
      </c>
      <c r="BD323" s="85">
        <f>IF(BD106="x",'3 - Projects'!$M164,0)+IF(BD107="x",'3 - Projects'!$M165)+IF(BD108="x",'3 - Projects'!$M166)+IF(BD109="x",'3 - Projects'!$M167)+IF(BD110="x",'3 - Projects'!$M168)</f>
        <v>0</v>
      </c>
      <c r="BE323" s="85">
        <f>IF(BE106="x",'3 - Projects'!$M164,0)+IF(BE107="x",'3 - Projects'!$M165)+IF(BE108="x",'3 - Projects'!$M166)+IF(BE109="x",'3 - Projects'!$M167)+IF(BE110="x",'3 - Projects'!$M168)</f>
        <v>0</v>
      </c>
      <c r="BF323" s="85">
        <f>IF(BF106="x",'3 - Projects'!$M164,0)+IF(BF107="x",'3 - Projects'!$M165)+IF(BF108="x",'3 - Projects'!$M166)+IF(BF109="x",'3 - Projects'!$M167)+IF(BF110="x",'3 - Projects'!$M168)</f>
        <v>0</v>
      </c>
      <c r="BG323" s="85">
        <f>IF(BG106="x",'3 - Projects'!$M164,0)+IF(BG107="x",'3 - Projects'!$M165)+IF(BG108="x",'3 - Projects'!$M166)+IF(BG109="x",'3 - Projects'!$M167)+IF(BG110="x",'3 - Projects'!$M168)</f>
        <v>0</v>
      </c>
      <c r="BH323" s="86">
        <f>IF(BH106="x",'3 - Projects'!$M164,0)+IF(BH107="x",'3 - Projects'!$M165)+IF(BH108="x",'3 - Projects'!$M166)+IF(BH109="x",'3 - Projects'!$M167)+IF(BH110="x",'3 - Projects'!$M168)</f>
        <v>0</v>
      </c>
    </row>
    <row r="324" spans="1:60">
      <c r="A324" s="84"/>
      <c r="B324" s="85" t="str">
        <f>IF(Resource8_Name&lt;&gt;"",Resource8_Name&amp;"(s)","")</f>
        <v/>
      </c>
      <c r="C324" s="85"/>
      <c r="D324" s="85"/>
      <c r="E324" s="85"/>
      <c r="F324" s="85"/>
      <c r="G324" s="85"/>
      <c r="H324" s="85"/>
      <c r="I324" s="84">
        <f>IF(I106="x",'3 - Projects'!$N164,0)+IF(I107="x",'3 - Projects'!$N165)+IF(I108="x",'3 - Projects'!$N166)+IF(I109="x",'3 - Projects'!$N167)+IF(I110="x",'3 - Projects'!$N168)</f>
        <v>0</v>
      </c>
      <c r="J324" s="85">
        <f>IF(J106="x",'3 - Projects'!$N164,0)+IF(J107="x",'3 - Projects'!$N165)+IF(J108="x",'3 - Projects'!$N166)+IF(J109="x",'3 - Projects'!$N167)+IF(J110="x",'3 - Projects'!$N168)</f>
        <v>0</v>
      </c>
      <c r="K324" s="85">
        <f>IF(K106="x",'3 - Projects'!$N164,0)+IF(K107="x",'3 - Projects'!$N165)+IF(K108="x",'3 - Projects'!$N166)+IF(K109="x",'3 - Projects'!$N167)+IF(K110="x",'3 - Projects'!$N168)</f>
        <v>0</v>
      </c>
      <c r="L324" s="85">
        <f>IF(L106="x",'3 - Projects'!$N164,0)+IF(L107="x",'3 - Projects'!$N165)+IF(L108="x",'3 - Projects'!$N166)+IF(L109="x",'3 - Projects'!$N167)+IF(L110="x",'3 - Projects'!$N168)</f>
        <v>0</v>
      </c>
      <c r="M324" s="85">
        <f>IF(M106="x",'3 - Projects'!$N164,0)+IF(M107="x",'3 - Projects'!$N165)+IF(M108="x",'3 - Projects'!$N166)+IF(M109="x",'3 - Projects'!$N167)+IF(M110="x",'3 - Projects'!$N168)</f>
        <v>0</v>
      </c>
      <c r="N324" s="85">
        <f>IF(N106="x",'3 - Projects'!$N164,0)+IF(N107="x",'3 - Projects'!$N165)+IF(N108="x",'3 - Projects'!$N166)+IF(N109="x",'3 - Projects'!$N167)+IF(N110="x",'3 - Projects'!$N168)</f>
        <v>0</v>
      </c>
      <c r="O324" s="85">
        <f>IF(O106="x",'3 - Projects'!$N164,0)+IF(O107="x",'3 - Projects'!$N165)+IF(O108="x",'3 - Projects'!$N166)+IF(O109="x",'3 - Projects'!$N167)+IF(O110="x",'3 - Projects'!$N168)</f>
        <v>0</v>
      </c>
      <c r="P324" s="85">
        <f>IF(P106="x",'3 - Projects'!$N164,0)+IF(P107="x",'3 - Projects'!$N165)+IF(P108="x",'3 - Projects'!$N166)+IF(P109="x",'3 - Projects'!$N167)+IF(P110="x",'3 - Projects'!$N168)</f>
        <v>0</v>
      </c>
      <c r="Q324" s="85">
        <f>IF(Q106="x",'3 - Projects'!$N164,0)+IF(Q107="x",'3 - Projects'!$N165)+IF(Q108="x",'3 - Projects'!$N166)+IF(Q109="x",'3 - Projects'!$N167)+IF(Q110="x",'3 - Projects'!$N168)</f>
        <v>0</v>
      </c>
      <c r="R324" s="85">
        <f>IF(R106="x",'3 - Projects'!$N164,0)+IF(R107="x",'3 - Projects'!$N165)+IF(R108="x",'3 - Projects'!$N166)+IF(R109="x",'3 - Projects'!$N167)+IF(R110="x",'3 - Projects'!$N168)</f>
        <v>0</v>
      </c>
      <c r="S324" s="85">
        <f>IF(S106="x",'3 - Projects'!$N164,0)+IF(S107="x",'3 - Projects'!$N165)+IF(S108="x",'3 - Projects'!$N166)+IF(S109="x",'3 - Projects'!$N167)+IF(S110="x",'3 - Projects'!$N168)</f>
        <v>0</v>
      </c>
      <c r="T324" s="85">
        <f>IF(T106="x",'3 - Projects'!$N164,0)+IF(T107="x",'3 - Projects'!$N165)+IF(T108="x",'3 - Projects'!$N166)+IF(T109="x",'3 - Projects'!$N167)+IF(T110="x",'3 - Projects'!$N168)</f>
        <v>0</v>
      </c>
      <c r="U324" s="85">
        <f>IF(U106="x",'3 - Projects'!$N164,0)+IF(U107="x",'3 - Projects'!$N165)+IF(U108="x",'3 - Projects'!$N166)+IF(U109="x",'3 - Projects'!$N167)+IF(U110="x",'3 - Projects'!$N168)</f>
        <v>0</v>
      </c>
      <c r="V324" s="85">
        <f>IF(V106="x",'3 - Projects'!$N164,0)+IF(V107="x",'3 - Projects'!$N165)+IF(V108="x",'3 - Projects'!$N166)+IF(V109="x",'3 - Projects'!$N167)+IF(V110="x",'3 - Projects'!$N168)</f>
        <v>0</v>
      </c>
      <c r="W324" s="85">
        <f>IF(W106="x",'3 - Projects'!$N164,0)+IF(W107="x",'3 - Projects'!$N165)+IF(W108="x",'3 - Projects'!$N166)+IF(W109="x",'3 - Projects'!$N167)+IF(W110="x",'3 - Projects'!$N168)</f>
        <v>0</v>
      </c>
      <c r="X324" s="85">
        <f>IF(X106="x",'3 - Projects'!$N164,0)+IF(X107="x",'3 - Projects'!$N165)+IF(X108="x",'3 - Projects'!$N166)+IF(X109="x",'3 - Projects'!$N167)+IF(X110="x",'3 - Projects'!$N168)</f>
        <v>0</v>
      </c>
      <c r="Y324" s="85">
        <f>IF(Y106="x",'3 - Projects'!$N164,0)+IF(Y107="x",'3 - Projects'!$N165)+IF(Y108="x",'3 - Projects'!$N166)+IF(Y109="x",'3 - Projects'!$N167)+IF(Y110="x",'3 - Projects'!$N168)</f>
        <v>0</v>
      </c>
      <c r="Z324" s="85">
        <f>IF(Z106="x",'3 - Projects'!$N164,0)+IF(Z107="x",'3 - Projects'!$N165)+IF(Z108="x",'3 - Projects'!$N166)+IF(Z109="x",'3 - Projects'!$N167)+IF(Z110="x",'3 - Projects'!$N168)</f>
        <v>0</v>
      </c>
      <c r="AA324" s="85">
        <f>IF(AA106="x",'3 - Projects'!$N164,0)+IF(AA107="x",'3 - Projects'!$N165)+IF(AA108="x",'3 - Projects'!$N166)+IF(AA109="x",'3 - Projects'!$N167)+IF(AA110="x",'3 - Projects'!$N168)</f>
        <v>0</v>
      </c>
      <c r="AB324" s="85">
        <f>IF(AB106="x",'3 - Projects'!$N164,0)+IF(AB107="x",'3 - Projects'!$N165)+IF(AB108="x",'3 - Projects'!$N166)+IF(AB109="x",'3 - Projects'!$N167)+IF(AB110="x",'3 - Projects'!$N168)</f>
        <v>0</v>
      </c>
      <c r="AC324" s="85">
        <f>IF(AC106="x",'3 - Projects'!$N164,0)+IF(AC107="x",'3 - Projects'!$N165)+IF(AC108="x",'3 - Projects'!$N166)+IF(AC109="x",'3 - Projects'!$N167)+IF(AC110="x",'3 - Projects'!$N168)</f>
        <v>0</v>
      </c>
      <c r="AD324" s="85">
        <f>IF(AD106="x",'3 - Projects'!$N164,0)+IF(AD107="x",'3 - Projects'!$N165)+IF(AD108="x",'3 - Projects'!$N166)+IF(AD109="x",'3 - Projects'!$N167)+IF(AD110="x",'3 - Projects'!$N168)</f>
        <v>0</v>
      </c>
      <c r="AE324" s="85">
        <f>IF(AE106="x",'3 - Projects'!$N164,0)+IF(AE107="x",'3 - Projects'!$N165)+IF(AE108="x",'3 - Projects'!$N166)+IF(AE109="x",'3 - Projects'!$N167)+IF(AE110="x",'3 - Projects'!$N168)</f>
        <v>0</v>
      </c>
      <c r="AF324" s="85">
        <f>IF(AF106="x",'3 - Projects'!$N164,0)+IF(AF107="x",'3 - Projects'!$N165)+IF(AF108="x",'3 - Projects'!$N166)+IF(AF109="x",'3 - Projects'!$N167)+IF(AF110="x",'3 - Projects'!$N168)</f>
        <v>0</v>
      </c>
      <c r="AG324" s="85">
        <f>IF(AG106="x",'3 - Projects'!$N164,0)+IF(AG107="x",'3 - Projects'!$N165)+IF(AG108="x",'3 - Projects'!$N166)+IF(AG109="x",'3 - Projects'!$N167)+IF(AG110="x",'3 - Projects'!$N168)</f>
        <v>0</v>
      </c>
      <c r="AH324" s="85">
        <f>IF(AH106="x",'3 - Projects'!$N164,0)+IF(AH107="x",'3 - Projects'!$N165)+IF(AH108="x",'3 - Projects'!$N166)+IF(AH109="x",'3 - Projects'!$N167)+IF(AH110="x",'3 - Projects'!$N168)</f>
        <v>0</v>
      </c>
      <c r="AI324" s="85">
        <f>IF(AI106="x",'3 - Projects'!$N164,0)+IF(AI107="x",'3 - Projects'!$N165)+IF(AI108="x",'3 - Projects'!$N166)+IF(AI109="x",'3 - Projects'!$N167)+IF(AI110="x",'3 - Projects'!$N168)</f>
        <v>0</v>
      </c>
      <c r="AJ324" s="85">
        <f>IF(AJ106="x",'3 - Projects'!$N164,0)+IF(AJ107="x",'3 - Projects'!$N165)+IF(AJ108="x",'3 - Projects'!$N166)+IF(AJ109="x",'3 - Projects'!$N167)+IF(AJ110="x",'3 - Projects'!$N168)</f>
        <v>0</v>
      </c>
      <c r="AK324" s="85">
        <f>IF(AK106="x",'3 - Projects'!$N164,0)+IF(AK107="x",'3 - Projects'!$N165)+IF(AK108="x",'3 - Projects'!$N166)+IF(AK109="x",'3 - Projects'!$N167)+IF(AK110="x",'3 - Projects'!$N168)</f>
        <v>0</v>
      </c>
      <c r="AL324" s="85">
        <f>IF(AL106="x",'3 - Projects'!$N164,0)+IF(AL107="x",'3 - Projects'!$N165)+IF(AL108="x",'3 - Projects'!$N166)+IF(AL109="x",'3 - Projects'!$N167)+IF(AL110="x",'3 - Projects'!$N168)</f>
        <v>0</v>
      </c>
      <c r="AM324" s="85">
        <f>IF(AM106="x",'3 - Projects'!$N164,0)+IF(AM107="x",'3 - Projects'!$N165)+IF(AM108="x",'3 - Projects'!$N166)+IF(AM109="x",'3 - Projects'!$N167)+IF(AM110="x",'3 - Projects'!$N168)</f>
        <v>0</v>
      </c>
      <c r="AN324" s="85">
        <f>IF(AN106="x",'3 - Projects'!$N164,0)+IF(AN107="x",'3 - Projects'!$N165)+IF(AN108="x",'3 - Projects'!$N166)+IF(AN109="x",'3 - Projects'!$N167)+IF(AN110="x",'3 - Projects'!$N168)</f>
        <v>0</v>
      </c>
      <c r="AO324" s="85">
        <f>IF(AO106="x",'3 - Projects'!$N164,0)+IF(AO107="x",'3 - Projects'!$N165)+IF(AO108="x",'3 - Projects'!$N166)+IF(AO109="x",'3 - Projects'!$N167)+IF(AO110="x",'3 - Projects'!$N168)</f>
        <v>0</v>
      </c>
      <c r="AP324" s="85">
        <f>IF(AP106="x",'3 - Projects'!$N164,0)+IF(AP107="x",'3 - Projects'!$N165)+IF(AP108="x",'3 - Projects'!$N166)+IF(AP109="x",'3 - Projects'!$N167)+IF(AP110="x",'3 - Projects'!$N168)</f>
        <v>0</v>
      </c>
      <c r="AQ324" s="85">
        <f>IF(AQ106="x",'3 - Projects'!$N164,0)+IF(AQ107="x",'3 - Projects'!$N165)+IF(AQ108="x",'3 - Projects'!$N166)+IF(AQ109="x",'3 - Projects'!$N167)+IF(AQ110="x",'3 - Projects'!$N168)</f>
        <v>0</v>
      </c>
      <c r="AR324" s="85">
        <f>IF(AR106="x",'3 - Projects'!$N164,0)+IF(AR107="x",'3 - Projects'!$N165)+IF(AR108="x",'3 - Projects'!$N166)+IF(AR109="x",'3 - Projects'!$N167)+IF(AR110="x",'3 - Projects'!$N168)</f>
        <v>0</v>
      </c>
      <c r="AS324" s="85">
        <f>IF(AS106="x",'3 - Projects'!$N164,0)+IF(AS107="x",'3 - Projects'!$N165)+IF(AS108="x",'3 - Projects'!$N166)+IF(AS109="x",'3 - Projects'!$N167)+IF(AS110="x",'3 - Projects'!$N168)</f>
        <v>0</v>
      </c>
      <c r="AT324" s="85">
        <f>IF(AT106="x",'3 - Projects'!$N164,0)+IF(AT107="x",'3 - Projects'!$N165)+IF(AT108="x",'3 - Projects'!$N166)+IF(AT109="x",'3 - Projects'!$N167)+IF(AT110="x",'3 - Projects'!$N168)</f>
        <v>0</v>
      </c>
      <c r="AU324" s="85">
        <f>IF(AU106="x",'3 - Projects'!$N164,0)+IF(AU107="x",'3 - Projects'!$N165)+IF(AU108="x",'3 - Projects'!$N166)+IF(AU109="x",'3 - Projects'!$N167)+IF(AU110="x",'3 - Projects'!$N168)</f>
        <v>0</v>
      </c>
      <c r="AV324" s="85">
        <f>IF(AV106="x",'3 - Projects'!$N164,0)+IF(AV107="x",'3 - Projects'!$N165)+IF(AV108="x",'3 - Projects'!$N166)+IF(AV109="x",'3 - Projects'!$N167)+IF(AV110="x",'3 - Projects'!$N168)</f>
        <v>0</v>
      </c>
      <c r="AW324" s="85">
        <f>IF(AW106="x",'3 - Projects'!$N164,0)+IF(AW107="x",'3 - Projects'!$N165)+IF(AW108="x",'3 - Projects'!$N166)+IF(AW109="x",'3 - Projects'!$N167)+IF(AW110="x",'3 - Projects'!$N168)</f>
        <v>0</v>
      </c>
      <c r="AX324" s="85">
        <f>IF(AX106="x",'3 - Projects'!$N164,0)+IF(AX107="x",'3 - Projects'!$N165)+IF(AX108="x",'3 - Projects'!$N166)+IF(AX109="x",'3 - Projects'!$N167)+IF(AX110="x",'3 - Projects'!$N168)</f>
        <v>0</v>
      </c>
      <c r="AY324" s="85">
        <f>IF(AY106="x",'3 - Projects'!$N164,0)+IF(AY107="x",'3 - Projects'!$N165)+IF(AY108="x",'3 - Projects'!$N166)+IF(AY109="x",'3 - Projects'!$N167)+IF(AY110="x",'3 - Projects'!$N168)</f>
        <v>0</v>
      </c>
      <c r="AZ324" s="85">
        <f>IF(AZ106="x",'3 - Projects'!$N164,0)+IF(AZ107="x",'3 - Projects'!$N165)+IF(AZ108="x",'3 - Projects'!$N166)+IF(AZ109="x",'3 - Projects'!$N167)+IF(AZ110="x",'3 - Projects'!$N168)</f>
        <v>0</v>
      </c>
      <c r="BA324" s="85">
        <f>IF(BA106="x",'3 - Projects'!$N164,0)+IF(BA107="x",'3 - Projects'!$N165)+IF(BA108="x",'3 - Projects'!$N166)+IF(BA109="x",'3 - Projects'!$N167)+IF(BA110="x",'3 - Projects'!$N168)</f>
        <v>0</v>
      </c>
      <c r="BB324" s="85">
        <f>IF(BB106="x",'3 - Projects'!$N164,0)+IF(BB107="x",'3 - Projects'!$N165)+IF(BB108="x",'3 - Projects'!$N166)+IF(BB109="x",'3 - Projects'!$N167)+IF(BB110="x",'3 - Projects'!$N168)</f>
        <v>0</v>
      </c>
      <c r="BC324" s="85">
        <f>IF(BC106="x",'3 - Projects'!$N164,0)+IF(BC107="x",'3 - Projects'!$N165)+IF(BC108="x",'3 - Projects'!$N166)+IF(BC109="x",'3 - Projects'!$N167)+IF(BC110="x",'3 - Projects'!$N168)</f>
        <v>0</v>
      </c>
      <c r="BD324" s="85">
        <f>IF(BD106="x",'3 - Projects'!$N164,0)+IF(BD107="x",'3 - Projects'!$N165)+IF(BD108="x",'3 - Projects'!$N166)+IF(BD109="x",'3 - Projects'!$N167)+IF(BD110="x",'3 - Projects'!$N168)</f>
        <v>0</v>
      </c>
      <c r="BE324" s="85">
        <f>IF(BE106="x",'3 - Projects'!$N164,0)+IF(BE107="x",'3 - Projects'!$N165)+IF(BE108="x",'3 - Projects'!$N166)+IF(BE109="x",'3 - Projects'!$N167)+IF(BE110="x",'3 - Projects'!$N168)</f>
        <v>0</v>
      </c>
      <c r="BF324" s="85">
        <f>IF(BF106="x",'3 - Projects'!$N164,0)+IF(BF107="x",'3 - Projects'!$N165)+IF(BF108="x",'3 - Projects'!$N166)+IF(BF109="x",'3 - Projects'!$N167)+IF(BF110="x",'3 - Projects'!$N168)</f>
        <v>0</v>
      </c>
      <c r="BG324" s="85">
        <f>IF(BG106="x",'3 - Projects'!$N164,0)+IF(BG107="x",'3 - Projects'!$N165)+IF(BG108="x",'3 - Projects'!$N166)+IF(BG109="x",'3 - Projects'!$N167)+IF(BG110="x",'3 - Projects'!$N168)</f>
        <v>0</v>
      </c>
      <c r="BH324" s="86">
        <f>IF(BH106="x",'3 - Projects'!$N164,0)+IF(BH107="x",'3 - Projects'!$N165)+IF(BH108="x",'3 - Projects'!$N166)+IF(BH109="x",'3 - Projects'!$N167)+IF(BH110="x",'3 - Projects'!$N168)</f>
        <v>0</v>
      </c>
    </row>
    <row r="325" spans="1:60">
      <c r="A325" s="84"/>
      <c r="B325" s="85" t="str">
        <f>IF(Resource9_Name&lt;&gt;"",Resource9_Name&amp;"(s)","")</f>
        <v/>
      </c>
      <c r="C325" s="85"/>
      <c r="D325" s="85"/>
      <c r="E325" s="85"/>
      <c r="F325" s="85"/>
      <c r="G325" s="85"/>
      <c r="H325" s="85"/>
      <c r="I325" s="84">
        <f>IF(I106="x",'3 - Projects'!$O164,0)+IF(I107="x",'3 - Projects'!$O165)+IF(I108="x",'3 - Projects'!$O166)+IF(I109="x",'3 - Projects'!$O167)+IF(I110="x",'3 - Projects'!$O168)</f>
        <v>0</v>
      </c>
      <c r="J325" s="85">
        <f>IF(J106="x",'3 - Projects'!$O164,0)+IF(J107="x",'3 - Projects'!$O165)+IF(J108="x",'3 - Projects'!$O166)+IF(J109="x",'3 - Projects'!$O167)+IF(J110="x",'3 - Projects'!$O168)</f>
        <v>0</v>
      </c>
      <c r="K325" s="85">
        <f>IF(K106="x",'3 - Projects'!$O164,0)+IF(K107="x",'3 - Projects'!$O165)+IF(K108="x",'3 - Projects'!$O166)+IF(K109="x",'3 - Projects'!$O167)+IF(K110="x",'3 - Projects'!$O168)</f>
        <v>0</v>
      </c>
      <c r="L325" s="85">
        <f>IF(L106="x",'3 - Projects'!$O164,0)+IF(L107="x",'3 - Projects'!$O165)+IF(L108="x",'3 - Projects'!$O166)+IF(L109="x",'3 - Projects'!$O167)+IF(L110="x",'3 - Projects'!$O168)</f>
        <v>0</v>
      </c>
      <c r="M325" s="85">
        <f>IF(M106="x",'3 - Projects'!$O164,0)+IF(M107="x",'3 - Projects'!$O165)+IF(M108="x",'3 - Projects'!$O166)+IF(M109="x",'3 - Projects'!$O167)+IF(M110="x",'3 - Projects'!$O168)</f>
        <v>0</v>
      </c>
      <c r="N325" s="85">
        <f>IF(N106="x",'3 - Projects'!$O164,0)+IF(N107="x",'3 - Projects'!$O165)+IF(N108="x",'3 - Projects'!$O166)+IF(N109="x",'3 - Projects'!$O167)+IF(N110="x",'3 - Projects'!$O168)</f>
        <v>0</v>
      </c>
      <c r="O325" s="85">
        <f>IF(O106="x",'3 - Projects'!$O164,0)+IF(O107="x",'3 - Projects'!$O165)+IF(O108="x",'3 - Projects'!$O166)+IF(O109="x",'3 - Projects'!$O167)+IF(O110="x",'3 - Projects'!$O168)</f>
        <v>0</v>
      </c>
      <c r="P325" s="85">
        <f>IF(P106="x",'3 - Projects'!$O164,0)+IF(P107="x",'3 - Projects'!$O165)+IF(P108="x",'3 - Projects'!$O166)+IF(P109="x",'3 - Projects'!$O167)+IF(P110="x",'3 - Projects'!$O168)</f>
        <v>0</v>
      </c>
      <c r="Q325" s="85">
        <f>IF(Q106="x",'3 - Projects'!$O164,0)+IF(Q107="x",'3 - Projects'!$O165)+IF(Q108="x",'3 - Projects'!$O166)+IF(Q109="x",'3 - Projects'!$O167)+IF(Q110="x",'3 - Projects'!$O168)</f>
        <v>0</v>
      </c>
      <c r="R325" s="85">
        <f>IF(R106="x",'3 - Projects'!$O164,0)+IF(R107="x",'3 - Projects'!$O165)+IF(R108="x",'3 - Projects'!$O166)+IF(R109="x",'3 - Projects'!$O167)+IF(R110="x",'3 - Projects'!$O168)</f>
        <v>0</v>
      </c>
      <c r="S325" s="85">
        <f>IF(S106="x",'3 - Projects'!$O164,0)+IF(S107="x",'3 - Projects'!$O165)+IF(S108="x",'3 - Projects'!$O166)+IF(S109="x",'3 - Projects'!$O167)+IF(S110="x",'3 - Projects'!$O168)</f>
        <v>0</v>
      </c>
      <c r="T325" s="85">
        <f>IF(T106="x",'3 - Projects'!$O164,0)+IF(T107="x",'3 - Projects'!$O165)+IF(T108="x",'3 - Projects'!$O166)+IF(T109="x",'3 - Projects'!$O167)+IF(T110="x",'3 - Projects'!$O168)</f>
        <v>0</v>
      </c>
      <c r="U325" s="85">
        <f>IF(U106="x",'3 - Projects'!$O164,0)+IF(U107="x",'3 - Projects'!$O165)+IF(U108="x",'3 - Projects'!$O166)+IF(U109="x",'3 - Projects'!$O167)+IF(U110="x",'3 - Projects'!$O168)</f>
        <v>0</v>
      </c>
      <c r="V325" s="85">
        <f>IF(V106="x",'3 - Projects'!$O164,0)+IF(V107="x",'3 - Projects'!$O165)+IF(V108="x",'3 - Projects'!$O166)+IF(V109="x",'3 - Projects'!$O167)+IF(V110="x",'3 - Projects'!$O168)</f>
        <v>0</v>
      </c>
      <c r="W325" s="85">
        <f>IF(W106="x",'3 - Projects'!$O164,0)+IF(W107="x",'3 - Projects'!$O165)+IF(W108="x",'3 - Projects'!$O166)+IF(W109="x",'3 - Projects'!$O167)+IF(W110="x",'3 - Projects'!$O168)</f>
        <v>0</v>
      </c>
      <c r="X325" s="85">
        <f>IF(X106="x",'3 - Projects'!$O164,0)+IF(X107="x",'3 - Projects'!$O165)+IF(X108="x",'3 - Projects'!$O166)+IF(X109="x",'3 - Projects'!$O167)+IF(X110="x",'3 - Projects'!$O168)</f>
        <v>0</v>
      </c>
      <c r="Y325" s="85">
        <f>IF(Y106="x",'3 - Projects'!$O164,0)+IF(Y107="x",'3 - Projects'!$O165)+IF(Y108="x",'3 - Projects'!$O166)+IF(Y109="x",'3 - Projects'!$O167)+IF(Y110="x",'3 - Projects'!$O168)</f>
        <v>0</v>
      </c>
      <c r="Z325" s="85">
        <f>IF(Z106="x",'3 - Projects'!$O164,0)+IF(Z107="x",'3 - Projects'!$O165)+IF(Z108="x",'3 - Projects'!$O166)+IF(Z109="x",'3 - Projects'!$O167)+IF(Z110="x",'3 - Projects'!$O168)</f>
        <v>0</v>
      </c>
      <c r="AA325" s="85">
        <f>IF(AA106="x",'3 - Projects'!$O164,0)+IF(AA107="x",'3 - Projects'!$O165)+IF(AA108="x",'3 - Projects'!$O166)+IF(AA109="x",'3 - Projects'!$O167)+IF(AA110="x",'3 - Projects'!$O168)</f>
        <v>0</v>
      </c>
      <c r="AB325" s="85">
        <f>IF(AB106="x",'3 - Projects'!$O164,0)+IF(AB107="x",'3 - Projects'!$O165)+IF(AB108="x",'3 - Projects'!$O166)+IF(AB109="x",'3 - Projects'!$O167)+IF(AB110="x",'3 - Projects'!$O168)</f>
        <v>0</v>
      </c>
      <c r="AC325" s="85">
        <f>IF(AC106="x",'3 - Projects'!$O164,0)+IF(AC107="x",'3 - Projects'!$O165)+IF(AC108="x",'3 - Projects'!$O166)+IF(AC109="x",'3 - Projects'!$O167)+IF(AC110="x",'3 - Projects'!$O168)</f>
        <v>0</v>
      </c>
      <c r="AD325" s="85">
        <f>IF(AD106="x",'3 - Projects'!$O164,0)+IF(AD107="x",'3 - Projects'!$O165)+IF(AD108="x",'3 - Projects'!$O166)+IF(AD109="x",'3 - Projects'!$O167)+IF(AD110="x",'3 - Projects'!$O168)</f>
        <v>0</v>
      </c>
      <c r="AE325" s="85">
        <f>IF(AE106="x",'3 - Projects'!$O164,0)+IF(AE107="x",'3 - Projects'!$O165)+IF(AE108="x",'3 - Projects'!$O166)+IF(AE109="x",'3 - Projects'!$O167)+IF(AE110="x",'3 - Projects'!$O168)</f>
        <v>0</v>
      </c>
      <c r="AF325" s="85">
        <f>IF(AF106="x",'3 - Projects'!$O164,0)+IF(AF107="x",'3 - Projects'!$O165)+IF(AF108="x",'3 - Projects'!$O166)+IF(AF109="x",'3 - Projects'!$O167)+IF(AF110="x",'3 - Projects'!$O168)</f>
        <v>0</v>
      </c>
      <c r="AG325" s="85">
        <f>IF(AG106="x",'3 - Projects'!$O164,0)+IF(AG107="x",'3 - Projects'!$O165)+IF(AG108="x",'3 - Projects'!$O166)+IF(AG109="x",'3 - Projects'!$O167)+IF(AG110="x",'3 - Projects'!$O168)</f>
        <v>0</v>
      </c>
      <c r="AH325" s="85">
        <f>IF(AH106="x",'3 - Projects'!$O164,0)+IF(AH107="x",'3 - Projects'!$O165)+IF(AH108="x",'3 - Projects'!$O166)+IF(AH109="x",'3 - Projects'!$O167)+IF(AH110="x",'3 - Projects'!$O168)</f>
        <v>0</v>
      </c>
      <c r="AI325" s="85">
        <f>IF(AI106="x",'3 - Projects'!$O164,0)+IF(AI107="x",'3 - Projects'!$O165)+IF(AI108="x",'3 - Projects'!$O166)+IF(AI109="x",'3 - Projects'!$O167)+IF(AI110="x",'3 - Projects'!$O168)</f>
        <v>0</v>
      </c>
      <c r="AJ325" s="85">
        <f>IF(AJ106="x",'3 - Projects'!$O164,0)+IF(AJ107="x",'3 - Projects'!$O165)+IF(AJ108="x",'3 - Projects'!$O166)+IF(AJ109="x",'3 - Projects'!$O167)+IF(AJ110="x",'3 - Projects'!$O168)</f>
        <v>0</v>
      </c>
      <c r="AK325" s="85">
        <f>IF(AK106="x",'3 - Projects'!$O164,0)+IF(AK107="x",'3 - Projects'!$O165)+IF(AK108="x",'3 - Projects'!$O166)+IF(AK109="x",'3 - Projects'!$O167)+IF(AK110="x",'3 - Projects'!$O168)</f>
        <v>0</v>
      </c>
      <c r="AL325" s="85">
        <f>IF(AL106="x",'3 - Projects'!$O164,0)+IF(AL107="x",'3 - Projects'!$O165)+IF(AL108="x",'3 - Projects'!$O166)+IF(AL109="x",'3 - Projects'!$O167)+IF(AL110="x",'3 - Projects'!$O168)</f>
        <v>0</v>
      </c>
      <c r="AM325" s="85">
        <f>IF(AM106="x",'3 - Projects'!$O164,0)+IF(AM107="x",'3 - Projects'!$O165)+IF(AM108="x",'3 - Projects'!$O166)+IF(AM109="x",'3 - Projects'!$O167)+IF(AM110="x",'3 - Projects'!$O168)</f>
        <v>0</v>
      </c>
      <c r="AN325" s="85">
        <f>IF(AN106="x",'3 - Projects'!$O164,0)+IF(AN107="x",'3 - Projects'!$O165)+IF(AN108="x",'3 - Projects'!$O166)+IF(AN109="x",'3 - Projects'!$O167)+IF(AN110="x",'3 - Projects'!$O168)</f>
        <v>0</v>
      </c>
      <c r="AO325" s="85">
        <f>IF(AO106="x",'3 - Projects'!$O164,0)+IF(AO107="x",'3 - Projects'!$O165)+IF(AO108="x",'3 - Projects'!$O166)+IF(AO109="x",'3 - Projects'!$O167)+IF(AO110="x",'3 - Projects'!$O168)</f>
        <v>0</v>
      </c>
      <c r="AP325" s="85">
        <f>IF(AP106="x",'3 - Projects'!$O164,0)+IF(AP107="x",'3 - Projects'!$O165)+IF(AP108="x",'3 - Projects'!$O166)+IF(AP109="x",'3 - Projects'!$O167)+IF(AP110="x",'3 - Projects'!$O168)</f>
        <v>0</v>
      </c>
      <c r="AQ325" s="85">
        <f>IF(AQ106="x",'3 - Projects'!$O164,0)+IF(AQ107="x",'3 - Projects'!$O165)+IF(AQ108="x",'3 - Projects'!$O166)+IF(AQ109="x",'3 - Projects'!$O167)+IF(AQ110="x",'3 - Projects'!$O168)</f>
        <v>0</v>
      </c>
      <c r="AR325" s="85">
        <f>IF(AR106="x",'3 - Projects'!$O164,0)+IF(AR107="x",'3 - Projects'!$O165)+IF(AR108="x",'3 - Projects'!$O166)+IF(AR109="x",'3 - Projects'!$O167)+IF(AR110="x",'3 - Projects'!$O168)</f>
        <v>0</v>
      </c>
      <c r="AS325" s="85">
        <f>IF(AS106="x",'3 - Projects'!$O164,0)+IF(AS107="x",'3 - Projects'!$O165)+IF(AS108="x",'3 - Projects'!$O166)+IF(AS109="x",'3 - Projects'!$O167)+IF(AS110="x",'3 - Projects'!$O168)</f>
        <v>0</v>
      </c>
      <c r="AT325" s="85">
        <f>IF(AT106="x",'3 - Projects'!$O164,0)+IF(AT107="x",'3 - Projects'!$O165)+IF(AT108="x",'3 - Projects'!$O166)+IF(AT109="x",'3 - Projects'!$O167)+IF(AT110="x",'3 - Projects'!$O168)</f>
        <v>0</v>
      </c>
      <c r="AU325" s="85">
        <f>IF(AU106="x",'3 - Projects'!$O164,0)+IF(AU107="x",'3 - Projects'!$O165)+IF(AU108="x",'3 - Projects'!$O166)+IF(AU109="x",'3 - Projects'!$O167)+IF(AU110="x",'3 - Projects'!$O168)</f>
        <v>0</v>
      </c>
      <c r="AV325" s="85">
        <f>IF(AV106="x",'3 - Projects'!$O164,0)+IF(AV107="x",'3 - Projects'!$O165)+IF(AV108="x",'3 - Projects'!$O166)+IF(AV109="x",'3 - Projects'!$O167)+IF(AV110="x",'3 - Projects'!$O168)</f>
        <v>0</v>
      </c>
      <c r="AW325" s="85">
        <f>IF(AW106="x",'3 - Projects'!$O164,0)+IF(AW107="x",'3 - Projects'!$O165)+IF(AW108="x",'3 - Projects'!$O166)+IF(AW109="x",'3 - Projects'!$O167)+IF(AW110="x",'3 - Projects'!$O168)</f>
        <v>0</v>
      </c>
      <c r="AX325" s="85">
        <f>IF(AX106="x",'3 - Projects'!$O164,0)+IF(AX107="x",'3 - Projects'!$O165)+IF(AX108="x",'3 - Projects'!$O166)+IF(AX109="x",'3 - Projects'!$O167)+IF(AX110="x",'3 - Projects'!$O168)</f>
        <v>0</v>
      </c>
      <c r="AY325" s="85">
        <f>IF(AY106="x",'3 - Projects'!$O164,0)+IF(AY107="x",'3 - Projects'!$O165)+IF(AY108="x",'3 - Projects'!$O166)+IF(AY109="x",'3 - Projects'!$O167)+IF(AY110="x",'3 - Projects'!$O168)</f>
        <v>0</v>
      </c>
      <c r="AZ325" s="85">
        <f>IF(AZ106="x",'3 - Projects'!$O164,0)+IF(AZ107="x",'3 - Projects'!$O165)+IF(AZ108="x",'3 - Projects'!$O166)+IF(AZ109="x",'3 - Projects'!$O167)+IF(AZ110="x",'3 - Projects'!$O168)</f>
        <v>0</v>
      </c>
      <c r="BA325" s="85">
        <f>IF(BA106="x",'3 - Projects'!$O164,0)+IF(BA107="x",'3 - Projects'!$O165)+IF(BA108="x",'3 - Projects'!$O166)+IF(BA109="x",'3 - Projects'!$O167)+IF(BA110="x",'3 - Projects'!$O168)</f>
        <v>0</v>
      </c>
      <c r="BB325" s="85">
        <f>IF(BB106="x",'3 - Projects'!$O164,0)+IF(BB107="x",'3 - Projects'!$O165)+IF(BB108="x",'3 - Projects'!$O166)+IF(BB109="x",'3 - Projects'!$O167)+IF(BB110="x",'3 - Projects'!$O168)</f>
        <v>0</v>
      </c>
      <c r="BC325" s="85">
        <f>IF(BC106="x",'3 - Projects'!$O164,0)+IF(BC107="x",'3 - Projects'!$O165)+IF(BC108="x",'3 - Projects'!$O166)+IF(BC109="x",'3 - Projects'!$O167)+IF(BC110="x",'3 - Projects'!$O168)</f>
        <v>0</v>
      </c>
      <c r="BD325" s="85">
        <f>IF(BD106="x",'3 - Projects'!$O164,0)+IF(BD107="x",'3 - Projects'!$O165)+IF(BD108="x",'3 - Projects'!$O166)+IF(BD109="x",'3 - Projects'!$O167)+IF(BD110="x",'3 - Projects'!$O168)</f>
        <v>0</v>
      </c>
      <c r="BE325" s="85">
        <f>IF(BE106="x",'3 - Projects'!$O164,0)+IF(BE107="x",'3 - Projects'!$O165)+IF(BE108="x",'3 - Projects'!$O166)+IF(BE109="x",'3 - Projects'!$O167)+IF(BE110="x",'3 - Projects'!$O168)</f>
        <v>0</v>
      </c>
      <c r="BF325" s="85">
        <f>IF(BF106="x",'3 - Projects'!$O164,0)+IF(BF107="x",'3 - Projects'!$O165)+IF(BF108="x",'3 - Projects'!$O166)+IF(BF109="x",'3 - Projects'!$O167)+IF(BF110="x",'3 - Projects'!$O168)</f>
        <v>0</v>
      </c>
      <c r="BG325" s="85">
        <f>IF(BG106="x",'3 - Projects'!$O164,0)+IF(BG107="x",'3 - Projects'!$O165)+IF(BG108="x",'3 - Projects'!$O166)+IF(BG109="x",'3 - Projects'!$O167)+IF(BG110="x",'3 - Projects'!$O168)</f>
        <v>0</v>
      </c>
      <c r="BH325" s="86">
        <f>IF(BH106="x",'3 - Projects'!$O164,0)+IF(BH107="x",'3 - Projects'!$O165)+IF(BH108="x",'3 - Projects'!$O166)+IF(BH109="x",'3 - Projects'!$O167)+IF(BH110="x",'3 - Projects'!$O168)</f>
        <v>0</v>
      </c>
    </row>
    <row r="326" spans="1:60">
      <c r="A326" s="87"/>
      <c r="B326" s="88" t="str">
        <f>IF(Resource10_Name&lt;&gt;"",Resource10_Name&amp;"(s)","")</f>
        <v/>
      </c>
      <c r="C326" s="88"/>
      <c r="D326" s="88"/>
      <c r="E326" s="88"/>
      <c r="F326" s="88"/>
      <c r="G326" s="88"/>
      <c r="H326" s="88"/>
      <c r="I326" s="87">
        <f>IF(I106="x",'3 - Projects'!$P164,0)+IF(I107="x",'3 - Projects'!$P165)+IF(I108="x",'3 - Projects'!$P166)+IF(I109="x",'3 - Projects'!$P167)+IF(I110="x",'3 - Projects'!$P168)</f>
        <v>0</v>
      </c>
      <c r="J326" s="88">
        <f>IF(J106="x",'3 - Projects'!$P164,0)+IF(J107="x",'3 - Projects'!$P165)+IF(J108="x",'3 - Projects'!$P166)+IF(J109="x",'3 - Projects'!$P167)+IF(J110="x",'3 - Projects'!$P168)</f>
        <v>0</v>
      </c>
      <c r="K326" s="88">
        <f>IF(K106="x",'3 - Projects'!$P164,0)+IF(K107="x",'3 - Projects'!$P165)+IF(K108="x",'3 - Projects'!$P166)+IF(K109="x",'3 - Projects'!$P167)+IF(K110="x",'3 - Projects'!$P168)</f>
        <v>0</v>
      </c>
      <c r="L326" s="88">
        <f>IF(L106="x",'3 - Projects'!$P164,0)+IF(L107="x",'3 - Projects'!$P165)+IF(L108="x",'3 - Projects'!$P166)+IF(L109="x",'3 - Projects'!$P167)+IF(L110="x",'3 - Projects'!$P168)</f>
        <v>0</v>
      </c>
      <c r="M326" s="88">
        <f>IF(M106="x",'3 - Projects'!$P164,0)+IF(M107="x",'3 - Projects'!$P165)+IF(M108="x",'3 - Projects'!$P166)+IF(M109="x",'3 - Projects'!$P167)+IF(M110="x",'3 - Projects'!$P168)</f>
        <v>0</v>
      </c>
      <c r="N326" s="88">
        <f>IF(N106="x",'3 - Projects'!$P164,0)+IF(N107="x",'3 - Projects'!$P165)+IF(N108="x",'3 - Projects'!$P166)+IF(N109="x",'3 - Projects'!$P167)+IF(N110="x",'3 - Projects'!$P168)</f>
        <v>0</v>
      </c>
      <c r="O326" s="88">
        <f>IF(O106="x",'3 - Projects'!$P164,0)+IF(O107="x",'3 - Projects'!$P165)+IF(O108="x",'3 - Projects'!$P166)+IF(O109="x",'3 - Projects'!$P167)+IF(O110="x",'3 - Projects'!$P168)</f>
        <v>0</v>
      </c>
      <c r="P326" s="88">
        <f>IF(P106="x",'3 - Projects'!$P164,0)+IF(P107="x",'3 - Projects'!$P165)+IF(P108="x",'3 - Projects'!$P166)+IF(P109="x",'3 - Projects'!$P167)+IF(P110="x",'3 - Projects'!$P168)</f>
        <v>0</v>
      </c>
      <c r="Q326" s="88">
        <f>IF(Q106="x",'3 - Projects'!$P164,0)+IF(Q107="x",'3 - Projects'!$P165)+IF(Q108="x",'3 - Projects'!$P166)+IF(Q109="x",'3 - Projects'!$P167)+IF(Q110="x",'3 - Projects'!$P168)</f>
        <v>0</v>
      </c>
      <c r="R326" s="88">
        <f>IF(R106="x",'3 - Projects'!$P164,0)+IF(R107="x",'3 - Projects'!$P165)+IF(R108="x",'3 - Projects'!$P166)+IF(R109="x",'3 - Projects'!$P167)+IF(R110="x",'3 - Projects'!$P168)</f>
        <v>0</v>
      </c>
      <c r="S326" s="88">
        <f>IF(S106="x",'3 - Projects'!$P164,0)+IF(S107="x",'3 - Projects'!$P165)+IF(S108="x",'3 - Projects'!$P166)+IF(S109="x",'3 - Projects'!$P167)+IF(S110="x",'3 - Projects'!$P168)</f>
        <v>0</v>
      </c>
      <c r="T326" s="88">
        <f>IF(T106="x",'3 - Projects'!$P164,0)+IF(T107="x",'3 - Projects'!$P165)+IF(T108="x",'3 - Projects'!$P166)+IF(T109="x",'3 - Projects'!$P167)+IF(T110="x",'3 - Projects'!$P168)</f>
        <v>0</v>
      </c>
      <c r="U326" s="88">
        <f>IF(U106="x",'3 - Projects'!$P164,0)+IF(U107="x",'3 - Projects'!$P165)+IF(U108="x",'3 - Projects'!$P166)+IF(U109="x",'3 - Projects'!$P167)+IF(U110="x",'3 - Projects'!$P168)</f>
        <v>0</v>
      </c>
      <c r="V326" s="88">
        <f>IF(V106="x",'3 - Projects'!$P164,0)+IF(V107="x",'3 - Projects'!$P165)+IF(V108="x",'3 - Projects'!$P166)+IF(V109="x",'3 - Projects'!$P167)+IF(V110="x",'3 - Projects'!$P168)</f>
        <v>0</v>
      </c>
      <c r="W326" s="88">
        <f>IF(W106="x",'3 - Projects'!$P164,0)+IF(W107="x",'3 - Projects'!$P165)+IF(W108="x",'3 - Projects'!$P166)+IF(W109="x",'3 - Projects'!$P167)+IF(W110="x",'3 - Projects'!$P168)</f>
        <v>0</v>
      </c>
      <c r="X326" s="88">
        <f>IF(X106="x",'3 - Projects'!$P164,0)+IF(X107="x",'3 - Projects'!$P165)+IF(X108="x",'3 - Projects'!$P166)+IF(X109="x",'3 - Projects'!$P167)+IF(X110="x",'3 - Projects'!$P168)</f>
        <v>0</v>
      </c>
      <c r="Y326" s="88">
        <f>IF(Y106="x",'3 - Projects'!$P164,0)+IF(Y107="x",'3 - Projects'!$P165)+IF(Y108="x",'3 - Projects'!$P166)+IF(Y109="x",'3 - Projects'!$P167)+IF(Y110="x",'3 - Projects'!$P168)</f>
        <v>0</v>
      </c>
      <c r="Z326" s="88">
        <f>IF(Z106="x",'3 - Projects'!$P164,0)+IF(Z107="x",'3 - Projects'!$P165)+IF(Z108="x",'3 - Projects'!$P166)+IF(Z109="x",'3 - Projects'!$P167)+IF(Z110="x",'3 - Projects'!$P168)</f>
        <v>0</v>
      </c>
      <c r="AA326" s="88">
        <f>IF(AA106="x",'3 - Projects'!$P164,0)+IF(AA107="x",'3 - Projects'!$P165)+IF(AA108="x",'3 - Projects'!$P166)+IF(AA109="x",'3 - Projects'!$P167)+IF(AA110="x",'3 - Projects'!$P168)</f>
        <v>0</v>
      </c>
      <c r="AB326" s="88">
        <f>IF(AB106="x",'3 - Projects'!$P164,0)+IF(AB107="x",'3 - Projects'!$P165)+IF(AB108="x",'3 - Projects'!$P166)+IF(AB109="x",'3 - Projects'!$P167)+IF(AB110="x",'3 - Projects'!$P168)</f>
        <v>0</v>
      </c>
      <c r="AC326" s="88">
        <f>IF(AC106="x",'3 - Projects'!$P164,0)+IF(AC107="x",'3 - Projects'!$P165)+IF(AC108="x",'3 - Projects'!$P166)+IF(AC109="x",'3 - Projects'!$P167)+IF(AC110="x",'3 - Projects'!$P168)</f>
        <v>0</v>
      </c>
      <c r="AD326" s="88">
        <f>IF(AD106="x",'3 - Projects'!$P164,0)+IF(AD107="x",'3 - Projects'!$P165)+IF(AD108="x",'3 - Projects'!$P166)+IF(AD109="x",'3 - Projects'!$P167)+IF(AD110="x",'3 - Projects'!$P168)</f>
        <v>0</v>
      </c>
      <c r="AE326" s="88">
        <f>IF(AE106="x",'3 - Projects'!$P164,0)+IF(AE107="x",'3 - Projects'!$P165)+IF(AE108="x",'3 - Projects'!$P166)+IF(AE109="x",'3 - Projects'!$P167)+IF(AE110="x",'3 - Projects'!$P168)</f>
        <v>0</v>
      </c>
      <c r="AF326" s="88">
        <f>IF(AF106="x",'3 - Projects'!$P164,0)+IF(AF107="x",'3 - Projects'!$P165)+IF(AF108="x",'3 - Projects'!$P166)+IF(AF109="x",'3 - Projects'!$P167)+IF(AF110="x",'3 - Projects'!$P168)</f>
        <v>0</v>
      </c>
      <c r="AG326" s="88">
        <f>IF(AG106="x",'3 - Projects'!$P164,0)+IF(AG107="x",'3 - Projects'!$P165)+IF(AG108="x",'3 - Projects'!$P166)+IF(AG109="x",'3 - Projects'!$P167)+IF(AG110="x",'3 - Projects'!$P168)</f>
        <v>0</v>
      </c>
      <c r="AH326" s="88">
        <f>IF(AH106="x",'3 - Projects'!$P164,0)+IF(AH107="x",'3 - Projects'!$P165)+IF(AH108="x",'3 - Projects'!$P166)+IF(AH109="x",'3 - Projects'!$P167)+IF(AH110="x",'3 - Projects'!$P168)</f>
        <v>0</v>
      </c>
      <c r="AI326" s="88">
        <f>IF(AI106="x",'3 - Projects'!$P164,0)+IF(AI107="x",'3 - Projects'!$P165)+IF(AI108="x",'3 - Projects'!$P166)+IF(AI109="x",'3 - Projects'!$P167)+IF(AI110="x",'3 - Projects'!$P168)</f>
        <v>0</v>
      </c>
      <c r="AJ326" s="88">
        <f>IF(AJ106="x",'3 - Projects'!$P164,0)+IF(AJ107="x",'3 - Projects'!$P165)+IF(AJ108="x",'3 - Projects'!$P166)+IF(AJ109="x",'3 - Projects'!$P167)+IF(AJ110="x",'3 - Projects'!$P168)</f>
        <v>0</v>
      </c>
      <c r="AK326" s="88">
        <f>IF(AK106="x",'3 - Projects'!$P164,0)+IF(AK107="x",'3 - Projects'!$P165)+IF(AK108="x",'3 - Projects'!$P166)+IF(AK109="x",'3 - Projects'!$P167)+IF(AK110="x",'3 - Projects'!$P168)</f>
        <v>0</v>
      </c>
      <c r="AL326" s="88">
        <f>IF(AL106="x",'3 - Projects'!$P164,0)+IF(AL107="x",'3 - Projects'!$P165)+IF(AL108="x",'3 - Projects'!$P166)+IF(AL109="x",'3 - Projects'!$P167)+IF(AL110="x",'3 - Projects'!$P168)</f>
        <v>0</v>
      </c>
      <c r="AM326" s="88">
        <f>IF(AM106="x",'3 - Projects'!$P164,0)+IF(AM107="x",'3 - Projects'!$P165)+IF(AM108="x",'3 - Projects'!$P166)+IF(AM109="x",'3 - Projects'!$P167)+IF(AM110="x",'3 - Projects'!$P168)</f>
        <v>0</v>
      </c>
      <c r="AN326" s="88">
        <f>IF(AN106="x",'3 - Projects'!$P164,0)+IF(AN107="x",'3 - Projects'!$P165)+IF(AN108="x",'3 - Projects'!$P166)+IF(AN109="x",'3 - Projects'!$P167)+IF(AN110="x",'3 - Projects'!$P168)</f>
        <v>0</v>
      </c>
      <c r="AO326" s="88">
        <f>IF(AO106="x",'3 - Projects'!$P164,0)+IF(AO107="x",'3 - Projects'!$P165)+IF(AO108="x",'3 - Projects'!$P166)+IF(AO109="x",'3 - Projects'!$P167)+IF(AO110="x",'3 - Projects'!$P168)</f>
        <v>0</v>
      </c>
      <c r="AP326" s="88">
        <f>IF(AP106="x",'3 - Projects'!$P164,0)+IF(AP107="x",'3 - Projects'!$P165)+IF(AP108="x",'3 - Projects'!$P166)+IF(AP109="x",'3 - Projects'!$P167)+IF(AP110="x",'3 - Projects'!$P168)</f>
        <v>0</v>
      </c>
      <c r="AQ326" s="88">
        <f>IF(AQ106="x",'3 - Projects'!$P164,0)+IF(AQ107="x",'3 - Projects'!$P165)+IF(AQ108="x",'3 - Projects'!$P166)+IF(AQ109="x",'3 - Projects'!$P167)+IF(AQ110="x",'3 - Projects'!$P168)</f>
        <v>0</v>
      </c>
      <c r="AR326" s="88">
        <f>IF(AR106="x",'3 - Projects'!$P164,0)+IF(AR107="x",'3 - Projects'!$P165)+IF(AR108="x",'3 - Projects'!$P166)+IF(AR109="x",'3 - Projects'!$P167)+IF(AR110="x",'3 - Projects'!$P168)</f>
        <v>0</v>
      </c>
      <c r="AS326" s="88">
        <f>IF(AS106="x",'3 - Projects'!$P164,0)+IF(AS107="x",'3 - Projects'!$P165)+IF(AS108="x",'3 - Projects'!$P166)+IF(AS109="x",'3 - Projects'!$P167)+IF(AS110="x",'3 - Projects'!$P168)</f>
        <v>0</v>
      </c>
      <c r="AT326" s="88">
        <f>IF(AT106="x",'3 - Projects'!$P164,0)+IF(AT107="x",'3 - Projects'!$P165)+IF(AT108="x",'3 - Projects'!$P166)+IF(AT109="x",'3 - Projects'!$P167)+IF(AT110="x",'3 - Projects'!$P168)</f>
        <v>0</v>
      </c>
      <c r="AU326" s="88">
        <f>IF(AU106="x",'3 - Projects'!$P164,0)+IF(AU107="x",'3 - Projects'!$P165)+IF(AU108="x",'3 - Projects'!$P166)+IF(AU109="x",'3 - Projects'!$P167)+IF(AU110="x",'3 - Projects'!$P168)</f>
        <v>0</v>
      </c>
      <c r="AV326" s="88">
        <f>IF(AV106="x",'3 - Projects'!$P164,0)+IF(AV107="x",'3 - Projects'!$P165)+IF(AV108="x",'3 - Projects'!$P166)+IF(AV109="x",'3 - Projects'!$P167)+IF(AV110="x",'3 - Projects'!$P168)</f>
        <v>0</v>
      </c>
      <c r="AW326" s="88">
        <f>IF(AW106="x",'3 - Projects'!$P164,0)+IF(AW107="x",'3 - Projects'!$P165)+IF(AW108="x",'3 - Projects'!$P166)+IF(AW109="x",'3 - Projects'!$P167)+IF(AW110="x",'3 - Projects'!$P168)</f>
        <v>0</v>
      </c>
      <c r="AX326" s="88">
        <f>IF(AX106="x",'3 - Projects'!$P164,0)+IF(AX107="x",'3 - Projects'!$P165)+IF(AX108="x",'3 - Projects'!$P166)+IF(AX109="x",'3 - Projects'!$P167)+IF(AX110="x",'3 - Projects'!$P168)</f>
        <v>0</v>
      </c>
      <c r="AY326" s="88">
        <f>IF(AY106="x",'3 - Projects'!$P164,0)+IF(AY107="x",'3 - Projects'!$P165)+IF(AY108="x",'3 - Projects'!$P166)+IF(AY109="x",'3 - Projects'!$P167)+IF(AY110="x",'3 - Projects'!$P168)</f>
        <v>0</v>
      </c>
      <c r="AZ326" s="88">
        <f>IF(AZ106="x",'3 - Projects'!$P164,0)+IF(AZ107="x",'3 - Projects'!$P165)+IF(AZ108="x",'3 - Projects'!$P166)+IF(AZ109="x",'3 - Projects'!$P167)+IF(AZ110="x",'3 - Projects'!$P168)</f>
        <v>0</v>
      </c>
      <c r="BA326" s="88">
        <f>IF(BA106="x",'3 - Projects'!$P164,0)+IF(BA107="x",'3 - Projects'!$P165)+IF(BA108="x",'3 - Projects'!$P166)+IF(BA109="x",'3 - Projects'!$P167)+IF(BA110="x",'3 - Projects'!$P168)</f>
        <v>0</v>
      </c>
      <c r="BB326" s="88">
        <f>IF(BB106="x",'3 - Projects'!$P164,0)+IF(BB107="x",'3 - Projects'!$P165)+IF(BB108="x",'3 - Projects'!$P166)+IF(BB109="x",'3 - Projects'!$P167)+IF(BB110="x",'3 - Projects'!$P168)</f>
        <v>0</v>
      </c>
      <c r="BC326" s="88">
        <f>IF(BC106="x",'3 - Projects'!$P164,0)+IF(BC107="x",'3 - Projects'!$P165)+IF(BC108="x",'3 - Projects'!$P166)+IF(BC109="x",'3 - Projects'!$P167)+IF(BC110="x",'3 - Projects'!$P168)</f>
        <v>0</v>
      </c>
      <c r="BD326" s="88">
        <f>IF(BD106="x",'3 - Projects'!$P164,0)+IF(BD107="x",'3 - Projects'!$P165)+IF(BD108="x",'3 - Projects'!$P166)+IF(BD109="x",'3 - Projects'!$P167)+IF(BD110="x",'3 - Projects'!$P168)</f>
        <v>0</v>
      </c>
      <c r="BE326" s="88">
        <f>IF(BE106="x",'3 - Projects'!$P164,0)+IF(BE107="x",'3 - Projects'!$P165)+IF(BE108="x",'3 - Projects'!$P166)+IF(BE109="x",'3 - Projects'!$P167)+IF(BE110="x",'3 - Projects'!$P168)</f>
        <v>0</v>
      </c>
      <c r="BF326" s="88">
        <f>IF(BF106="x",'3 - Projects'!$P164,0)+IF(BF107="x",'3 - Projects'!$P165)+IF(BF108="x",'3 - Projects'!$P166)+IF(BF109="x",'3 - Projects'!$P167)+IF(BF110="x",'3 - Projects'!$P168)</f>
        <v>0</v>
      </c>
      <c r="BG326" s="88">
        <f>IF(BG106="x",'3 - Projects'!$P164,0)+IF(BG107="x",'3 - Projects'!$P165)+IF(BG108="x",'3 - Projects'!$P166)+IF(BG109="x",'3 - Projects'!$P167)+IF(BG110="x",'3 - Projects'!$P168)</f>
        <v>0</v>
      </c>
      <c r="BH326" s="89">
        <f>IF(BH106="x",'3 - Projects'!$P164,0)+IF(BH107="x",'3 - Projects'!$P165)+IF(BH108="x",'3 - Projects'!$P166)+IF(BH109="x",'3 - Projects'!$P167)+IF(BH110="x",'3 - Projects'!$P168)</f>
        <v>0</v>
      </c>
    </row>
    <row r="327" spans="1:60">
      <c r="A327" s="93" t="s">
        <v>49</v>
      </c>
      <c r="B327" s="82" t="str">
        <f>IF(Resource1_Name&lt;&gt;"",Resource1_Name&amp;"(s)","")</f>
        <v/>
      </c>
      <c r="C327" s="85"/>
      <c r="D327" s="85"/>
      <c r="E327" s="85"/>
      <c r="F327" s="85"/>
      <c r="G327" s="85"/>
      <c r="H327" s="85"/>
      <c r="I327" s="84">
        <f>IF(I111="x",'3 - Projects'!$G174,0)+IF(I112="x",'3 - Projects'!$G175)+IF(I113="x",'3 - Projects'!$G176)+IF(I114="x",'3 - Projects'!$G177)+IF(I115="x",'3 - Projects'!$G178)</f>
        <v>0</v>
      </c>
      <c r="J327" s="85">
        <f>IF(J111="x",'3 - Projects'!$G174,0)+IF(J112="x",'3 - Projects'!$G175)+IF(J113="x",'3 - Projects'!$G176)+IF(J114="x",'3 - Projects'!$G177)+IF(J115="x",'3 - Projects'!$G178)</f>
        <v>0</v>
      </c>
      <c r="K327" s="85">
        <f>IF(K111="x",'3 - Projects'!$G174,0)+IF(K112="x",'3 - Projects'!$G175)+IF(K113="x",'3 - Projects'!$G176)+IF(K114="x",'3 - Projects'!$G177)+IF(K115="x",'3 - Projects'!$G178)</f>
        <v>0</v>
      </c>
      <c r="L327" s="85">
        <f>IF(L111="x",'3 - Projects'!$G174,0)+IF(L112="x",'3 - Projects'!$G175)+IF(L113="x",'3 - Projects'!$G176)+IF(L114="x",'3 - Projects'!$G177)+IF(L115="x",'3 - Projects'!$G178)</f>
        <v>0</v>
      </c>
      <c r="M327" s="85">
        <f>IF(M111="x",'3 - Projects'!$G174,0)+IF(M112="x",'3 - Projects'!$G175)+IF(M113="x",'3 - Projects'!$G176)+IF(M114="x",'3 - Projects'!$G177)+IF(M115="x",'3 - Projects'!$G178)</f>
        <v>0</v>
      </c>
      <c r="N327" s="85">
        <f>IF(N111="x",'3 - Projects'!$G174,0)+IF(N112="x",'3 - Projects'!$G175)+IF(N113="x",'3 - Projects'!$G176)+IF(N114="x",'3 - Projects'!$G177)+IF(N115="x",'3 - Projects'!$G178)</f>
        <v>0</v>
      </c>
      <c r="O327" s="85">
        <f>IF(O111="x",'3 - Projects'!$G174,0)+IF(O112="x",'3 - Projects'!$G175)+IF(O113="x",'3 - Projects'!$G176)+IF(O114="x",'3 - Projects'!$G177)+IF(O115="x",'3 - Projects'!$G178)</f>
        <v>0</v>
      </c>
      <c r="P327" s="85">
        <f>IF(P111="x",'3 - Projects'!$G174,0)+IF(P112="x",'3 - Projects'!$G175)+IF(P113="x",'3 - Projects'!$G176)+IF(P114="x",'3 - Projects'!$G177)+IF(P115="x",'3 - Projects'!$G178)</f>
        <v>0</v>
      </c>
      <c r="Q327" s="85">
        <f>IF(Q111="x",'3 - Projects'!$G174,0)+IF(Q112="x",'3 - Projects'!$G175)+IF(Q113="x",'3 - Projects'!$G176)+IF(Q114="x",'3 - Projects'!$G177)+IF(Q115="x",'3 - Projects'!$G178)</f>
        <v>0</v>
      </c>
      <c r="R327" s="85">
        <f>IF(R111="x",'3 - Projects'!$G174,0)+IF(R112="x",'3 - Projects'!$G175)+IF(R113="x",'3 - Projects'!$G176)+IF(R114="x",'3 - Projects'!$G177)+IF(R115="x",'3 - Projects'!$G178)</f>
        <v>0</v>
      </c>
      <c r="S327" s="85">
        <f>IF(S111="x",'3 - Projects'!$G174,0)+IF(S112="x",'3 - Projects'!$G175)+IF(S113="x",'3 - Projects'!$G176)+IF(S114="x",'3 - Projects'!$G177)+IF(S115="x",'3 - Projects'!$G178)</f>
        <v>0</v>
      </c>
      <c r="T327" s="85">
        <f>IF(T111="x",'3 - Projects'!$G174,0)+IF(T112="x",'3 - Projects'!$G175)+IF(T113="x",'3 - Projects'!$G176)+IF(T114="x",'3 - Projects'!$G177)+IF(T115="x",'3 - Projects'!$G178)</f>
        <v>0</v>
      </c>
      <c r="U327" s="85">
        <f>IF(U111="x",'3 - Projects'!$G174,0)+IF(U112="x",'3 - Projects'!$G175)+IF(U113="x",'3 - Projects'!$G176)+IF(U114="x",'3 - Projects'!$G177)+IF(U115="x",'3 - Projects'!$G178)</f>
        <v>0</v>
      </c>
      <c r="V327" s="85">
        <f>IF(V111="x",'3 - Projects'!$G174,0)+IF(V112="x",'3 - Projects'!$G175)+IF(V113="x",'3 - Projects'!$G176)+IF(V114="x",'3 - Projects'!$G177)+IF(V115="x",'3 - Projects'!$G178)</f>
        <v>0</v>
      </c>
      <c r="W327" s="85">
        <f>IF(W111="x",'3 - Projects'!$G174,0)+IF(W112="x",'3 - Projects'!$G175)+IF(W113="x",'3 - Projects'!$G176)+IF(W114="x",'3 - Projects'!$G177)+IF(W115="x",'3 - Projects'!$G178)</f>
        <v>0</v>
      </c>
      <c r="X327" s="85">
        <f>IF(X111="x",'3 - Projects'!$G174,0)+IF(X112="x",'3 - Projects'!$G175)+IF(X113="x",'3 - Projects'!$G176)+IF(X114="x",'3 - Projects'!$G177)+IF(X115="x",'3 - Projects'!$G178)</f>
        <v>0</v>
      </c>
      <c r="Y327" s="85">
        <f>IF(Y111="x",'3 - Projects'!$G174,0)+IF(Y112="x",'3 - Projects'!$G175)+IF(Y113="x",'3 - Projects'!$G176)+IF(Y114="x",'3 - Projects'!$G177)+IF(Y115="x",'3 - Projects'!$G178)</f>
        <v>0</v>
      </c>
      <c r="Z327" s="85">
        <f>IF(Z111="x",'3 - Projects'!$G174,0)+IF(Z112="x",'3 - Projects'!$G175)+IF(Z113="x",'3 - Projects'!$G176)+IF(Z114="x",'3 - Projects'!$G177)+IF(Z115="x",'3 - Projects'!$G178)</f>
        <v>0</v>
      </c>
      <c r="AA327" s="85">
        <f>IF(AA111="x",'3 - Projects'!$G174,0)+IF(AA112="x",'3 - Projects'!$G175)+IF(AA113="x",'3 - Projects'!$G176)+IF(AA114="x",'3 - Projects'!$G177)+IF(AA115="x",'3 - Projects'!$G178)</f>
        <v>0</v>
      </c>
      <c r="AB327" s="85">
        <f>IF(AB111="x",'3 - Projects'!$G174,0)+IF(AB112="x",'3 - Projects'!$G175)+IF(AB113="x",'3 - Projects'!$G176)+IF(AB114="x",'3 - Projects'!$G177)+IF(AB115="x",'3 - Projects'!$G178)</f>
        <v>0</v>
      </c>
      <c r="AC327" s="85">
        <f>IF(AC111="x",'3 - Projects'!$G174,0)+IF(AC112="x",'3 - Projects'!$G175)+IF(AC113="x",'3 - Projects'!$G176)+IF(AC114="x",'3 - Projects'!$G177)+IF(AC115="x",'3 - Projects'!$G178)</f>
        <v>0</v>
      </c>
      <c r="AD327" s="85">
        <f>IF(AD111="x",'3 - Projects'!$G174,0)+IF(AD112="x",'3 - Projects'!$G175)+IF(AD113="x",'3 - Projects'!$G176)+IF(AD114="x",'3 - Projects'!$G177)+IF(AD115="x",'3 - Projects'!$G178)</f>
        <v>0</v>
      </c>
      <c r="AE327" s="85">
        <f>IF(AE111="x",'3 - Projects'!$G174,0)+IF(AE112="x",'3 - Projects'!$G175)+IF(AE113="x",'3 - Projects'!$G176)+IF(AE114="x",'3 - Projects'!$G177)+IF(AE115="x",'3 - Projects'!$G178)</f>
        <v>0</v>
      </c>
      <c r="AF327" s="85">
        <f>IF(AF111="x",'3 - Projects'!$G174,0)+IF(AF112="x",'3 - Projects'!$G175)+IF(AF113="x",'3 - Projects'!$G176)+IF(AF114="x",'3 - Projects'!$G177)+IF(AF115="x",'3 - Projects'!$G178)</f>
        <v>0</v>
      </c>
      <c r="AG327" s="85">
        <f>IF(AG111="x",'3 - Projects'!$G174,0)+IF(AG112="x",'3 - Projects'!$G175)+IF(AG113="x",'3 - Projects'!$G176)+IF(AG114="x",'3 - Projects'!$G177)+IF(AG115="x",'3 - Projects'!$G178)</f>
        <v>0</v>
      </c>
      <c r="AH327" s="85">
        <f>IF(AH111="x",'3 - Projects'!$G174,0)+IF(AH112="x",'3 - Projects'!$G175)+IF(AH113="x",'3 - Projects'!$G176)+IF(AH114="x",'3 - Projects'!$G177)+IF(AH115="x",'3 - Projects'!$G178)</f>
        <v>0</v>
      </c>
      <c r="AI327" s="85">
        <f>IF(AI111="x",'3 - Projects'!$G174,0)+IF(AI112="x",'3 - Projects'!$G175)+IF(AI113="x",'3 - Projects'!$G176)+IF(AI114="x",'3 - Projects'!$G177)+IF(AI115="x",'3 - Projects'!$G178)</f>
        <v>0</v>
      </c>
      <c r="AJ327" s="85">
        <f>IF(AJ111="x",'3 - Projects'!$G174,0)+IF(AJ112="x",'3 - Projects'!$G175)+IF(AJ113="x",'3 - Projects'!$G176)+IF(AJ114="x",'3 - Projects'!$G177)+IF(AJ115="x",'3 - Projects'!$G178)</f>
        <v>0</v>
      </c>
      <c r="AK327" s="85">
        <f>IF(AK111="x",'3 - Projects'!$G174,0)+IF(AK112="x",'3 - Projects'!$G175)+IF(AK113="x",'3 - Projects'!$G176)+IF(AK114="x",'3 - Projects'!$G177)+IF(AK115="x",'3 - Projects'!$G178)</f>
        <v>0</v>
      </c>
      <c r="AL327" s="85">
        <f>IF(AL111="x",'3 - Projects'!$G174,0)+IF(AL112="x",'3 - Projects'!$G175)+IF(AL113="x",'3 - Projects'!$G176)+IF(AL114="x",'3 - Projects'!$G177)+IF(AL115="x",'3 - Projects'!$G178)</f>
        <v>0</v>
      </c>
      <c r="AM327" s="85">
        <f>IF(AM111="x",'3 - Projects'!$G174,0)+IF(AM112="x",'3 - Projects'!$G175)+IF(AM113="x",'3 - Projects'!$G176)+IF(AM114="x",'3 - Projects'!$G177)+IF(AM115="x",'3 - Projects'!$G178)</f>
        <v>0</v>
      </c>
      <c r="AN327" s="85">
        <f>IF(AN111="x",'3 - Projects'!$G174,0)+IF(AN112="x",'3 - Projects'!$G175)+IF(AN113="x",'3 - Projects'!$G176)+IF(AN114="x",'3 - Projects'!$G177)+IF(AN115="x",'3 - Projects'!$G178)</f>
        <v>0</v>
      </c>
      <c r="AO327" s="85">
        <f>IF(AO111="x",'3 - Projects'!$G174,0)+IF(AO112="x",'3 - Projects'!$G175)+IF(AO113="x",'3 - Projects'!$G176)+IF(AO114="x",'3 - Projects'!$G177)+IF(AO115="x",'3 - Projects'!$G178)</f>
        <v>0</v>
      </c>
      <c r="AP327" s="85">
        <f>IF(AP111="x",'3 - Projects'!$G174,0)+IF(AP112="x",'3 - Projects'!$G175)+IF(AP113="x",'3 - Projects'!$G176)+IF(AP114="x",'3 - Projects'!$G177)+IF(AP115="x",'3 - Projects'!$G178)</f>
        <v>0</v>
      </c>
      <c r="AQ327" s="85">
        <f>IF(AQ111="x",'3 - Projects'!$G174,0)+IF(AQ112="x",'3 - Projects'!$G175)+IF(AQ113="x",'3 - Projects'!$G176)+IF(AQ114="x",'3 - Projects'!$G177)+IF(AQ115="x",'3 - Projects'!$G178)</f>
        <v>0</v>
      </c>
      <c r="AR327" s="85">
        <f>IF(AR111="x",'3 - Projects'!$G174,0)+IF(AR112="x",'3 - Projects'!$G175)+IF(AR113="x",'3 - Projects'!$G176)+IF(AR114="x",'3 - Projects'!$G177)+IF(AR115="x",'3 - Projects'!$G178)</f>
        <v>0</v>
      </c>
      <c r="AS327" s="85">
        <f>IF(AS111="x",'3 - Projects'!$G174,0)+IF(AS112="x",'3 - Projects'!$G175)+IF(AS113="x",'3 - Projects'!$G176)+IF(AS114="x",'3 - Projects'!$G177)+IF(AS115="x",'3 - Projects'!$G178)</f>
        <v>0</v>
      </c>
      <c r="AT327" s="85">
        <f>IF(AT111="x",'3 - Projects'!$G174,0)+IF(AT112="x",'3 - Projects'!$G175)+IF(AT113="x",'3 - Projects'!$G176)+IF(AT114="x",'3 - Projects'!$G177)+IF(AT115="x",'3 - Projects'!$G178)</f>
        <v>0</v>
      </c>
      <c r="AU327" s="85">
        <f>IF(AU111="x",'3 - Projects'!$G174,0)+IF(AU112="x",'3 - Projects'!$G175)+IF(AU113="x",'3 - Projects'!$G176)+IF(AU114="x",'3 - Projects'!$G177)+IF(AU115="x",'3 - Projects'!$G178)</f>
        <v>0</v>
      </c>
      <c r="AV327" s="85">
        <f>IF(AV111="x",'3 - Projects'!$G174,0)+IF(AV112="x",'3 - Projects'!$G175)+IF(AV113="x",'3 - Projects'!$G176)+IF(AV114="x",'3 - Projects'!$G177)+IF(AV115="x",'3 - Projects'!$G178)</f>
        <v>0</v>
      </c>
      <c r="AW327" s="85">
        <f>IF(AW111="x",'3 - Projects'!$G174,0)+IF(AW112="x",'3 - Projects'!$G175)+IF(AW113="x",'3 - Projects'!$G176)+IF(AW114="x",'3 - Projects'!$G177)+IF(AW115="x",'3 - Projects'!$G178)</f>
        <v>0</v>
      </c>
      <c r="AX327" s="85">
        <f>IF(AX111="x",'3 - Projects'!$G174,0)+IF(AX112="x",'3 - Projects'!$G175)+IF(AX113="x",'3 - Projects'!$G176)+IF(AX114="x",'3 - Projects'!$G177)+IF(AX115="x",'3 - Projects'!$G178)</f>
        <v>0</v>
      </c>
      <c r="AY327" s="85">
        <f>IF(AY111="x",'3 - Projects'!$G174,0)+IF(AY112="x",'3 - Projects'!$G175)+IF(AY113="x",'3 - Projects'!$G176)+IF(AY114="x",'3 - Projects'!$G177)+IF(AY115="x",'3 - Projects'!$G178)</f>
        <v>0</v>
      </c>
      <c r="AZ327" s="85">
        <f>IF(AZ111="x",'3 - Projects'!$G174,0)+IF(AZ112="x",'3 - Projects'!$G175)+IF(AZ113="x",'3 - Projects'!$G176)+IF(AZ114="x",'3 - Projects'!$G177)+IF(AZ115="x",'3 - Projects'!$G178)</f>
        <v>0</v>
      </c>
      <c r="BA327" s="85">
        <f>IF(BA111="x",'3 - Projects'!$G174,0)+IF(BA112="x",'3 - Projects'!$G175)+IF(BA113="x",'3 - Projects'!$G176)+IF(BA114="x",'3 - Projects'!$G177)+IF(BA115="x",'3 - Projects'!$G178)</f>
        <v>0</v>
      </c>
      <c r="BB327" s="85">
        <f>IF(BB111="x",'3 - Projects'!$G174,0)+IF(BB112="x",'3 - Projects'!$G175)+IF(BB113="x",'3 - Projects'!$G176)+IF(BB114="x",'3 - Projects'!$G177)+IF(BB115="x",'3 - Projects'!$G178)</f>
        <v>0</v>
      </c>
      <c r="BC327" s="85">
        <f>IF(BC111="x",'3 - Projects'!$G174,0)+IF(BC112="x",'3 - Projects'!$G175)+IF(BC113="x",'3 - Projects'!$G176)+IF(BC114="x",'3 - Projects'!$G177)+IF(BC115="x",'3 - Projects'!$G178)</f>
        <v>0</v>
      </c>
      <c r="BD327" s="85">
        <f>IF(BD111="x",'3 - Projects'!$G174,0)+IF(BD112="x",'3 - Projects'!$G175)+IF(BD113="x",'3 - Projects'!$G176)+IF(BD114="x",'3 - Projects'!$G177)+IF(BD115="x",'3 - Projects'!$G178)</f>
        <v>0</v>
      </c>
      <c r="BE327" s="85">
        <f>IF(BE111="x",'3 - Projects'!$G174,0)+IF(BE112="x",'3 - Projects'!$G175)+IF(BE113="x",'3 - Projects'!$G176)+IF(BE114="x",'3 - Projects'!$G177)+IF(BE115="x",'3 - Projects'!$G178)</f>
        <v>0</v>
      </c>
      <c r="BF327" s="85">
        <f>IF(BF111="x",'3 - Projects'!$G174,0)+IF(BF112="x",'3 - Projects'!$G175)+IF(BF113="x",'3 - Projects'!$G176)+IF(BF114="x",'3 - Projects'!$G177)+IF(BF115="x",'3 - Projects'!$G178)</f>
        <v>0</v>
      </c>
      <c r="BG327" s="85">
        <f>IF(BG111="x",'3 - Projects'!$G174,0)+IF(BG112="x",'3 - Projects'!$G175)+IF(BG113="x",'3 - Projects'!$G176)+IF(BG114="x",'3 - Projects'!$G177)+IF(BG115="x",'3 - Projects'!$G178)</f>
        <v>0</v>
      </c>
      <c r="BH327" s="86">
        <f>IF(BH111="x",'3 - Projects'!$G174,0)+IF(BH112="x",'3 - Projects'!$G175)+IF(BH113="x",'3 - Projects'!$G176)+IF(BH114="x",'3 - Projects'!$G177)+IF(BH115="x",'3 - Projects'!$G178)</f>
        <v>0</v>
      </c>
    </row>
    <row r="328" spans="1:60">
      <c r="A328" s="84"/>
      <c r="B328" s="85" t="str">
        <f>IF(Resource2_Name&lt;&gt;"",Resource2_Name&amp;"(s)","")</f>
        <v/>
      </c>
      <c r="C328" s="85"/>
      <c r="D328" s="85"/>
      <c r="E328" s="85"/>
      <c r="F328" s="85"/>
      <c r="G328" s="85"/>
      <c r="H328" s="85"/>
      <c r="I328" s="84">
        <f>IF(I111="x",'3 - Projects'!$H174,0)+IF(I112="x",'3 - Projects'!$H175)+IF(I113="x",'3 - Projects'!$H176)+IF(I114="x",'3 - Projects'!$H177)+IF(I115="x",'3 - Projects'!$H178)</f>
        <v>0</v>
      </c>
      <c r="J328" s="85">
        <f>IF(J111="x",'3 - Projects'!$H174,0)+IF(J112="x",'3 - Projects'!$H175)+IF(J113="x",'3 - Projects'!$H176)+IF(J114="x",'3 - Projects'!$H177)+IF(J115="x",'3 - Projects'!$H178)</f>
        <v>0</v>
      </c>
      <c r="K328" s="85">
        <f>IF(K111="x",'3 - Projects'!$H174,0)+IF(K112="x",'3 - Projects'!$H175)+IF(K113="x",'3 - Projects'!$H176)+IF(K114="x",'3 - Projects'!$H177)+IF(K115="x",'3 - Projects'!$H178)</f>
        <v>0</v>
      </c>
      <c r="L328" s="85">
        <f>IF(L111="x",'3 - Projects'!$H174,0)+IF(L112="x",'3 - Projects'!$H175)+IF(L113="x",'3 - Projects'!$H176)+IF(L114="x",'3 - Projects'!$H177)+IF(L115="x",'3 - Projects'!$H178)</f>
        <v>0</v>
      </c>
      <c r="M328" s="85">
        <f>IF(M111="x",'3 - Projects'!$H174,0)+IF(M112="x",'3 - Projects'!$H175)+IF(M113="x",'3 - Projects'!$H176)+IF(M114="x",'3 - Projects'!$H177)+IF(M115="x",'3 - Projects'!$H178)</f>
        <v>0</v>
      </c>
      <c r="N328" s="85">
        <f>IF(N111="x",'3 - Projects'!$H174,0)+IF(N112="x",'3 - Projects'!$H175)+IF(N113="x",'3 - Projects'!$H176)+IF(N114="x",'3 - Projects'!$H177)+IF(N115="x",'3 - Projects'!$H178)</f>
        <v>0</v>
      </c>
      <c r="O328" s="85">
        <f>IF(O111="x",'3 - Projects'!$H174,0)+IF(O112="x",'3 - Projects'!$H175)+IF(O113="x",'3 - Projects'!$H176)+IF(O114="x",'3 - Projects'!$H177)+IF(O115="x",'3 - Projects'!$H178)</f>
        <v>0</v>
      </c>
      <c r="P328" s="85">
        <f>IF(P111="x",'3 - Projects'!$H174,0)+IF(P112="x",'3 - Projects'!$H175)+IF(P113="x",'3 - Projects'!$H176)+IF(P114="x",'3 - Projects'!$H177)+IF(P115="x",'3 - Projects'!$H178)</f>
        <v>0</v>
      </c>
      <c r="Q328" s="85">
        <f>IF(Q111="x",'3 - Projects'!$H174,0)+IF(Q112="x",'3 - Projects'!$H175)+IF(Q113="x",'3 - Projects'!$H176)+IF(Q114="x",'3 - Projects'!$H177)+IF(Q115="x",'3 - Projects'!$H178)</f>
        <v>0</v>
      </c>
      <c r="R328" s="85">
        <f>IF(R111="x",'3 - Projects'!$H174,0)+IF(R112="x",'3 - Projects'!$H175)+IF(R113="x",'3 - Projects'!$H176)+IF(R114="x",'3 - Projects'!$H177)+IF(R115="x",'3 - Projects'!$H178)</f>
        <v>0</v>
      </c>
      <c r="S328" s="85">
        <f>IF(S111="x",'3 - Projects'!$H174,0)+IF(S112="x",'3 - Projects'!$H175)+IF(S113="x",'3 - Projects'!$H176)+IF(S114="x",'3 - Projects'!$H177)+IF(S115="x",'3 - Projects'!$H178)</f>
        <v>0</v>
      </c>
      <c r="T328" s="85">
        <f>IF(T111="x",'3 - Projects'!$H174,0)+IF(T112="x",'3 - Projects'!$H175)+IF(T113="x",'3 - Projects'!$H176)+IF(T114="x",'3 - Projects'!$H177)+IF(T115="x",'3 - Projects'!$H178)</f>
        <v>0</v>
      </c>
      <c r="U328" s="85">
        <f>IF(U111="x",'3 - Projects'!$H174,0)+IF(U112="x",'3 - Projects'!$H175)+IF(U113="x",'3 - Projects'!$H176)+IF(U114="x",'3 - Projects'!$H177)+IF(U115="x",'3 - Projects'!$H178)</f>
        <v>0</v>
      </c>
      <c r="V328" s="85">
        <f>IF(V111="x",'3 - Projects'!$H174,0)+IF(V112="x",'3 - Projects'!$H175)+IF(V113="x",'3 - Projects'!$H176)+IF(V114="x",'3 - Projects'!$H177)+IF(V115="x",'3 - Projects'!$H178)</f>
        <v>0</v>
      </c>
      <c r="W328" s="85">
        <f>IF(W111="x",'3 - Projects'!$H174,0)+IF(W112="x",'3 - Projects'!$H175)+IF(W113="x",'3 - Projects'!$H176)+IF(W114="x",'3 - Projects'!$H177)+IF(W115="x",'3 - Projects'!$H178)</f>
        <v>0</v>
      </c>
      <c r="X328" s="85">
        <f>IF(X111="x",'3 - Projects'!$H174,0)+IF(X112="x",'3 - Projects'!$H175)+IF(X113="x",'3 - Projects'!$H176)+IF(X114="x",'3 - Projects'!$H177)+IF(X115="x",'3 - Projects'!$H178)</f>
        <v>0</v>
      </c>
      <c r="Y328" s="85">
        <f>IF(Y111="x",'3 - Projects'!$H174,0)+IF(Y112="x",'3 - Projects'!$H175)+IF(Y113="x",'3 - Projects'!$H176)+IF(Y114="x",'3 - Projects'!$H177)+IF(Y115="x",'3 - Projects'!$H178)</f>
        <v>0</v>
      </c>
      <c r="Z328" s="85">
        <f>IF(Z111="x",'3 - Projects'!$H174,0)+IF(Z112="x",'3 - Projects'!$H175)+IF(Z113="x",'3 - Projects'!$H176)+IF(Z114="x",'3 - Projects'!$H177)+IF(Z115="x",'3 - Projects'!$H178)</f>
        <v>0</v>
      </c>
      <c r="AA328" s="85">
        <f>IF(AA111="x",'3 - Projects'!$H174,0)+IF(AA112="x",'3 - Projects'!$H175)+IF(AA113="x",'3 - Projects'!$H176)+IF(AA114="x",'3 - Projects'!$H177)+IF(AA115="x",'3 - Projects'!$H178)</f>
        <v>0</v>
      </c>
      <c r="AB328" s="85">
        <f>IF(AB111="x",'3 - Projects'!$H174,0)+IF(AB112="x",'3 - Projects'!$H175)+IF(AB113="x",'3 - Projects'!$H176)+IF(AB114="x",'3 - Projects'!$H177)+IF(AB115="x",'3 - Projects'!$H178)</f>
        <v>0</v>
      </c>
      <c r="AC328" s="85">
        <f>IF(AC111="x",'3 - Projects'!$H174,0)+IF(AC112="x",'3 - Projects'!$H175)+IF(AC113="x",'3 - Projects'!$H176)+IF(AC114="x",'3 - Projects'!$H177)+IF(AC115="x",'3 - Projects'!$H178)</f>
        <v>0</v>
      </c>
      <c r="AD328" s="85">
        <f>IF(AD111="x",'3 - Projects'!$H174,0)+IF(AD112="x",'3 - Projects'!$H175)+IF(AD113="x",'3 - Projects'!$H176)+IF(AD114="x",'3 - Projects'!$H177)+IF(AD115="x",'3 - Projects'!$H178)</f>
        <v>0</v>
      </c>
      <c r="AE328" s="85">
        <f>IF(AE111="x",'3 - Projects'!$H174,0)+IF(AE112="x",'3 - Projects'!$H175)+IF(AE113="x",'3 - Projects'!$H176)+IF(AE114="x",'3 - Projects'!$H177)+IF(AE115="x",'3 - Projects'!$H178)</f>
        <v>0</v>
      </c>
      <c r="AF328" s="85">
        <f>IF(AF111="x",'3 - Projects'!$H174,0)+IF(AF112="x",'3 - Projects'!$H175)+IF(AF113="x",'3 - Projects'!$H176)+IF(AF114="x",'3 - Projects'!$H177)+IF(AF115="x",'3 - Projects'!$H178)</f>
        <v>0</v>
      </c>
      <c r="AG328" s="85">
        <f>IF(AG111="x",'3 - Projects'!$H174,0)+IF(AG112="x",'3 - Projects'!$H175)+IF(AG113="x",'3 - Projects'!$H176)+IF(AG114="x",'3 - Projects'!$H177)+IF(AG115="x",'3 - Projects'!$H178)</f>
        <v>0</v>
      </c>
      <c r="AH328" s="85">
        <f>IF(AH111="x",'3 - Projects'!$H174,0)+IF(AH112="x",'3 - Projects'!$H175)+IF(AH113="x",'3 - Projects'!$H176)+IF(AH114="x",'3 - Projects'!$H177)+IF(AH115="x",'3 - Projects'!$H178)</f>
        <v>0</v>
      </c>
      <c r="AI328" s="85">
        <f>IF(AI111="x",'3 - Projects'!$H174,0)+IF(AI112="x",'3 - Projects'!$H175)+IF(AI113="x",'3 - Projects'!$H176)+IF(AI114="x",'3 - Projects'!$H177)+IF(AI115="x",'3 - Projects'!$H178)</f>
        <v>0</v>
      </c>
      <c r="AJ328" s="85">
        <f>IF(AJ111="x",'3 - Projects'!$H174,0)+IF(AJ112="x",'3 - Projects'!$H175)+IF(AJ113="x",'3 - Projects'!$H176)+IF(AJ114="x",'3 - Projects'!$H177)+IF(AJ115="x",'3 - Projects'!$H178)</f>
        <v>0</v>
      </c>
      <c r="AK328" s="85">
        <f>IF(AK111="x",'3 - Projects'!$H174,0)+IF(AK112="x",'3 - Projects'!$H175)+IF(AK113="x",'3 - Projects'!$H176)+IF(AK114="x",'3 - Projects'!$H177)+IF(AK115="x",'3 - Projects'!$H178)</f>
        <v>0</v>
      </c>
      <c r="AL328" s="85">
        <f>IF(AL111="x",'3 - Projects'!$H174,0)+IF(AL112="x",'3 - Projects'!$H175)+IF(AL113="x",'3 - Projects'!$H176)+IF(AL114="x",'3 - Projects'!$H177)+IF(AL115="x",'3 - Projects'!$H178)</f>
        <v>0</v>
      </c>
      <c r="AM328" s="85">
        <f>IF(AM111="x",'3 - Projects'!$H174,0)+IF(AM112="x",'3 - Projects'!$H175)+IF(AM113="x",'3 - Projects'!$H176)+IF(AM114="x",'3 - Projects'!$H177)+IF(AM115="x",'3 - Projects'!$H178)</f>
        <v>0</v>
      </c>
      <c r="AN328" s="85">
        <f>IF(AN111="x",'3 - Projects'!$H174,0)+IF(AN112="x",'3 - Projects'!$H175)+IF(AN113="x",'3 - Projects'!$H176)+IF(AN114="x",'3 - Projects'!$H177)+IF(AN115="x",'3 - Projects'!$H178)</f>
        <v>0</v>
      </c>
      <c r="AO328" s="85">
        <f>IF(AO111="x",'3 - Projects'!$H174,0)+IF(AO112="x",'3 - Projects'!$H175)+IF(AO113="x",'3 - Projects'!$H176)+IF(AO114="x",'3 - Projects'!$H177)+IF(AO115="x",'3 - Projects'!$H178)</f>
        <v>0</v>
      </c>
      <c r="AP328" s="85">
        <f>IF(AP111="x",'3 - Projects'!$H174,0)+IF(AP112="x",'3 - Projects'!$H175)+IF(AP113="x",'3 - Projects'!$H176)+IF(AP114="x",'3 - Projects'!$H177)+IF(AP115="x",'3 - Projects'!$H178)</f>
        <v>0</v>
      </c>
      <c r="AQ328" s="85">
        <f>IF(AQ111="x",'3 - Projects'!$H174,0)+IF(AQ112="x",'3 - Projects'!$H175)+IF(AQ113="x",'3 - Projects'!$H176)+IF(AQ114="x",'3 - Projects'!$H177)+IF(AQ115="x",'3 - Projects'!$H178)</f>
        <v>0</v>
      </c>
      <c r="AR328" s="85">
        <f>IF(AR111="x",'3 - Projects'!$H174,0)+IF(AR112="x",'3 - Projects'!$H175)+IF(AR113="x",'3 - Projects'!$H176)+IF(AR114="x",'3 - Projects'!$H177)+IF(AR115="x",'3 - Projects'!$H178)</f>
        <v>0</v>
      </c>
      <c r="AS328" s="85">
        <f>IF(AS111="x",'3 - Projects'!$H174,0)+IF(AS112="x",'3 - Projects'!$H175)+IF(AS113="x",'3 - Projects'!$H176)+IF(AS114="x",'3 - Projects'!$H177)+IF(AS115="x",'3 - Projects'!$H178)</f>
        <v>0</v>
      </c>
      <c r="AT328" s="85">
        <f>IF(AT111="x",'3 - Projects'!$H174,0)+IF(AT112="x",'3 - Projects'!$H175)+IF(AT113="x",'3 - Projects'!$H176)+IF(AT114="x",'3 - Projects'!$H177)+IF(AT115="x",'3 - Projects'!$H178)</f>
        <v>0</v>
      </c>
      <c r="AU328" s="85">
        <f>IF(AU111="x",'3 - Projects'!$H174,0)+IF(AU112="x",'3 - Projects'!$H175)+IF(AU113="x",'3 - Projects'!$H176)+IF(AU114="x",'3 - Projects'!$H177)+IF(AU115="x",'3 - Projects'!$H178)</f>
        <v>0</v>
      </c>
      <c r="AV328" s="85">
        <f>IF(AV111="x",'3 - Projects'!$H174,0)+IF(AV112="x",'3 - Projects'!$H175)+IF(AV113="x",'3 - Projects'!$H176)+IF(AV114="x",'3 - Projects'!$H177)+IF(AV115="x",'3 - Projects'!$H178)</f>
        <v>0</v>
      </c>
      <c r="AW328" s="85">
        <f>IF(AW111="x",'3 - Projects'!$H174,0)+IF(AW112="x",'3 - Projects'!$H175)+IF(AW113="x",'3 - Projects'!$H176)+IF(AW114="x",'3 - Projects'!$H177)+IF(AW115="x",'3 - Projects'!$H178)</f>
        <v>0</v>
      </c>
      <c r="AX328" s="85">
        <f>IF(AX111="x",'3 - Projects'!$H174,0)+IF(AX112="x",'3 - Projects'!$H175)+IF(AX113="x",'3 - Projects'!$H176)+IF(AX114="x",'3 - Projects'!$H177)+IF(AX115="x",'3 - Projects'!$H178)</f>
        <v>0</v>
      </c>
      <c r="AY328" s="85">
        <f>IF(AY111="x",'3 - Projects'!$H174,0)+IF(AY112="x",'3 - Projects'!$H175)+IF(AY113="x",'3 - Projects'!$H176)+IF(AY114="x",'3 - Projects'!$H177)+IF(AY115="x",'3 - Projects'!$H178)</f>
        <v>0</v>
      </c>
      <c r="AZ328" s="85">
        <f>IF(AZ111="x",'3 - Projects'!$H174,0)+IF(AZ112="x",'3 - Projects'!$H175)+IF(AZ113="x",'3 - Projects'!$H176)+IF(AZ114="x",'3 - Projects'!$H177)+IF(AZ115="x",'3 - Projects'!$H178)</f>
        <v>0</v>
      </c>
      <c r="BA328" s="85">
        <f>IF(BA111="x",'3 - Projects'!$H174,0)+IF(BA112="x",'3 - Projects'!$H175)+IF(BA113="x",'3 - Projects'!$H176)+IF(BA114="x",'3 - Projects'!$H177)+IF(BA115="x",'3 - Projects'!$H178)</f>
        <v>0</v>
      </c>
      <c r="BB328" s="85">
        <f>IF(BB111="x",'3 - Projects'!$H174,0)+IF(BB112="x",'3 - Projects'!$H175)+IF(BB113="x",'3 - Projects'!$H176)+IF(BB114="x",'3 - Projects'!$H177)+IF(BB115="x",'3 - Projects'!$H178)</f>
        <v>0</v>
      </c>
      <c r="BC328" s="85">
        <f>IF(BC111="x",'3 - Projects'!$H174,0)+IF(BC112="x",'3 - Projects'!$H175)+IF(BC113="x",'3 - Projects'!$H176)+IF(BC114="x",'3 - Projects'!$H177)+IF(BC115="x",'3 - Projects'!$H178)</f>
        <v>0</v>
      </c>
      <c r="BD328" s="85">
        <f>IF(BD111="x",'3 - Projects'!$H174,0)+IF(BD112="x",'3 - Projects'!$H175)+IF(BD113="x",'3 - Projects'!$H176)+IF(BD114="x",'3 - Projects'!$H177)+IF(BD115="x",'3 - Projects'!$H178)</f>
        <v>0</v>
      </c>
      <c r="BE328" s="85">
        <f>IF(BE111="x",'3 - Projects'!$H174,0)+IF(BE112="x",'3 - Projects'!$H175)+IF(BE113="x",'3 - Projects'!$H176)+IF(BE114="x",'3 - Projects'!$H177)+IF(BE115="x",'3 - Projects'!$H178)</f>
        <v>0</v>
      </c>
      <c r="BF328" s="85">
        <f>IF(BF111="x",'3 - Projects'!$H174,0)+IF(BF112="x",'3 - Projects'!$H175)+IF(BF113="x",'3 - Projects'!$H176)+IF(BF114="x",'3 - Projects'!$H177)+IF(BF115="x",'3 - Projects'!$H178)</f>
        <v>0</v>
      </c>
      <c r="BG328" s="85">
        <f>IF(BG111="x",'3 - Projects'!$H174,0)+IF(BG112="x",'3 - Projects'!$H175)+IF(BG113="x",'3 - Projects'!$H176)+IF(BG114="x",'3 - Projects'!$H177)+IF(BG115="x",'3 - Projects'!$H178)</f>
        <v>0</v>
      </c>
      <c r="BH328" s="86">
        <f>IF(BH111="x",'3 - Projects'!$H174,0)+IF(BH112="x",'3 - Projects'!$H175)+IF(BH113="x",'3 - Projects'!$H176)+IF(BH114="x",'3 - Projects'!$H177)+IF(BH115="x",'3 - Projects'!$H178)</f>
        <v>0</v>
      </c>
    </row>
    <row r="329" spans="1:60">
      <c r="A329" s="84"/>
      <c r="B329" s="85" t="str">
        <f>IF(Resource3_Name&lt;&gt;"",Resource3_Name&amp;"(s)","")</f>
        <v/>
      </c>
      <c r="C329" s="85"/>
      <c r="D329" s="85"/>
      <c r="E329" s="85"/>
      <c r="F329" s="85"/>
      <c r="G329" s="85"/>
      <c r="H329" s="85"/>
      <c r="I329" s="84">
        <f>IF(I111="x",'3 - Projects'!$I174,0)+IF(I112="x",'3 - Projects'!$I175)+IF(I113="x",'3 - Projects'!$I176)+IF(I114="x",'3 - Projects'!$I177)+IF(I115="x",'3 - Projects'!$I178)</f>
        <v>0</v>
      </c>
      <c r="J329" s="85">
        <f>IF(J111="x",'3 - Projects'!$I174,0)+IF(J112="x",'3 - Projects'!$I175)+IF(J113="x",'3 - Projects'!$I176)+IF(J114="x",'3 - Projects'!$I177)+IF(J115="x",'3 - Projects'!$I178)</f>
        <v>0</v>
      </c>
      <c r="K329" s="85">
        <f>IF(K111="x",'3 - Projects'!$I174,0)+IF(K112="x",'3 - Projects'!$I175)+IF(K113="x",'3 - Projects'!$I176)+IF(K114="x",'3 - Projects'!$I177)+IF(K115="x",'3 - Projects'!$I178)</f>
        <v>0</v>
      </c>
      <c r="L329" s="85">
        <f>IF(L111="x",'3 - Projects'!$I174,0)+IF(L112="x",'3 - Projects'!$I175)+IF(L113="x",'3 - Projects'!$I176)+IF(L114="x",'3 - Projects'!$I177)+IF(L115="x",'3 - Projects'!$I178)</f>
        <v>0</v>
      </c>
      <c r="M329" s="85">
        <f>IF(M111="x",'3 - Projects'!$I174,0)+IF(M112="x",'3 - Projects'!$I175)+IF(M113="x",'3 - Projects'!$I176)+IF(M114="x",'3 - Projects'!$I177)+IF(M115="x",'3 - Projects'!$I178)</f>
        <v>0</v>
      </c>
      <c r="N329" s="85">
        <f>IF(N111="x",'3 - Projects'!$I174,0)+IF(N112="x",'3 - Projects'!$I175)+IF(N113="x",'3 - Projects'!$I176)+IF(N114="x",'3 - Projects'!$I177)+IF(N115="x",'3 - Projects'!$I178)</f>
        <v>0</v>
      </c>
      <c r="O329" s="85">
        <f>IF(O111="x",'3 - Projects'!$I174,0)+IF(O112="x",'3 - Projects'!$I175)+IF(O113="x",'3 - Projects'!$I176)+IF(O114="x",'3 - Projects'!$I177)+IF(O115="x",'3 - Projects'!$I178)</f>
        <v>0</v>
      </c>
      <c r="P329" s="85">
        <f>IF(P111="x",'3 - Projects'!$I174,0)+IF(P112="x",'3 - Projects'!$I175)+IF(P113="x",'3 - Projects'!$I176)+IF(P114="x",'3 - Projects'!$I177)+IF(P115="x",'3 - Projects'!$I178)</f>
        <v>0</v>
      </c>
      <c r="Q329" s="85">
        <f>IF(Q111="x",'3 - Projects'!$I174,0)+IF(Q112="x",'3 - Projects'!$I175)+IF(Q113="x",'3 - Projects'!$I176)+IF(Q114="x",'3 - Projects'!$I177)+IF(Q115="x",'3 - Projects'!$I178)</f>
        <v>0</v>
      </c>
      <c r="R329" s="85">
        <f>IF(R111="x",'3 - Projects'!$I174,0)+IF(R112="x",'3 - Projects'!$I175)+IF(R113="x",'3 - Projects'!$I176)+IF(R114="x",'3 - Projects'!$I177)+IF(R115="x",'3 - Projects'!$I178)</f>
        <v>0</v>
      </c>
      <c r="S329" s="85">
        <f>IF(S111="x",'3 - Projects'!$I174,0)+IF(S112="x",'3 - Projects'!$I175)+IF(S113="x",'3 - Projects'!$I176)+IF(S114="x",'3 - Projects'!$I177)+IF(S115="x",'3 - Projects'!$I178)</f>
        <v>0</v>
      </c>
      <c r="T329" s="85">
        <f>IF(T111="x",'3 - Projects'!$I174,0)+IF(T112="x",'3 - Projects'!$I175)+IF(T113="x",'3 - Projects'!$I176)+IF(T114="x",'3 - Projects'!$I177)+IF(T115="x",'3 - Projects'!$I178)</f>
        <v>0</v>
      </c>
      <c r="U329" s="85">
        <f>IF(U111="x",'3 - Projects'!$I174,0)+IF(U112="x",'3 - Projects'!$I175)+IF(U113="x",'3 - Projects'!$I176)+IF(U114="x",'3 - Projects'!$I177)+IF(U115="x",'3 - Projects'!$I178)</f>
        <v>0</v>
      </c>
      <c r="V329" s="85">
        <f>IF(V111="x",'3 - Projects'!$I174,0)+IF(V112="x",'3 - Projects'!$I175)+IF(V113="x",'3 - Projects'!$I176)+IF(V114="x",'3 - Projects'!$I177)+IF(V115="x",'3 - Projects'!$I178)</f>
        <v>0</v>
      </c>
      <c r="W329" s="85">
        <f>IF(W111="x",'3 - Projects'!$I174,0)+IF(W112="x",'3 - Projects'!$I175)+IF(W113="x",'3 - Projects'!$I176)+IF(W114="x",'3 - Projects'!$I177)+IF(W115="x",'3 - Projects'!$I178)</f>
        <v>0</v>
      </c>
      <c r="X329" s="85">
        <f>IF(X111="x",'3 - Projects'!$I174,0)+IF(X112="x",'3 - Projects'!$I175)+IF(X113="x",'3 - Projects'!$I176)+IF(X114="x",'3 - Projects'!$I177)+IF(X115="x",'3 - Projects'!$I178)</f>
        <v>0</v>
      </c>
      <c r="Y329" s="85">
        <f>IF(Y111="x",'3 - Projects'!$I174,0)+IF(Y112="x",'3 - Projects'!$I175)+IF(Y113="x",'3 - Projects'!$I176)+IF(Y114="x",'3 - Projects'!$I177)+IF(Y115="x",'3 - Projects'!$I178)</f>
        <v>0</v>
      </c>
      <c r="Z329" s="85">
        <f>IF(Z111="x",'3 - Projects'!$I174,0)+IF(Z112="x",'3 - Projects'!$I175)+IF(Z113="x",'3 - Projects'!$I176)+IF(Z114="x",'3 - Projects'!$I177)+IF(Z115="x",'3 - Projects'!$I178)</f>
        <v>0</v>
      </c>
      <c r="AA329" s="85">
        <f>IF(AA111="x",'3 - Projects'!$I174,0)+IF(AA112="x",'3 - Projects'!$I175)+IF(AA113="x",'3 - Projects'!$I176)+IF(AA114="x",'3 - Projects'!$I177)+IF(AA115="x",'3 - Projects'!$I178)</f>
        <v>0</v>
      </c>
      <c r="AB329" s="85">
        <f>IF(AB111="x",'3 - Projects'!$I174,0)+IF(AB112="x",'3 - Projects'!$I175)+IF(AB113="x",'3 - Projects'!$I176)+IF(AB114="x",'3 - Projects'!$I177)+IF(AB115="x",'3 - Projects'!$I178)</f>
        <v>0</v>
      </c>
      <c r="AC329" s="85">
        <f>IF(AC111="x",'3 - Projects'!$I174,0)+IF(AC112="x",'3 - Projects'!$I175)+IF(AC113="x",'3 - Projects'!$I176)+IF(AC114="x",'3 - Projects'!$I177)+IF(AC115="x",'3 - Projects'!$I178)</f>
        <v>0</v>
      </c>
      <c r="AD329" s="85">
        <f>IF(AD111="x",'3 - Projects'!$I174,0)+IF(AD112="x",'3 - Projects'!$I175)+IF(AD113="x",'3 - Projects'!$I176)+IF(AD114="x",'3 - Projects'!$I177)+IF(AD115="x",'3 - Projects'!$I178)</f>
        <v>0</v>
      </c>
      <c r="AE329" s="85">
        <f>IF(AE111="x",'3 - Projects'!$I174,0)+IF(AE112="x",'3 - Projects'!$I175)+IF(AE113="x",'3 - Projects'!$I176)+IF(AE114="x",'3 - Projects'!$I177)+IF(AE115="x",'3 - Projects'!$I178)</f>
        <v>0</v>
      </c>
      <c r="AF329" s="85">
        <f>IF(AF111="x",'3 - Projects'!$I174,0)+IF(AF112="x",'3 - Projects'!$I175)+IF(AF113="x",'3 - Projects'!$I176)+IF(AF114="x",'3 - Projects'!$I177)+IF(AF115="x",'3 - Projects'!$I178)</f>
        <v>0</v>
      </c>
      <c r="AG329" s="85">
        <f>IF(AG111="x",'3 - Projects'!$I174,0)+IF(AG112="x",'3 - Projects'!$I175)+IF(AG113="x",'3 - Projects'!$I176)+IF(AG114="x",'3 - Projects'!$I177)+IF(AG115="x",'3 - Projects'!$I178)</f>
        <v>0</v>
      </c>
      <c r="AH329" s="85">
        <f>IF(AH111="x",'3 - Projects'!$I174,0)+IF(AH112="x",'3 - Projects'!$I175)+IF(AH113="x",'3 - Projects'!$I176)+IF(AH114="x",'3 - Projects'!$I177)+IF(AH115="x",'3 - Projects'!$I178)</f>
        <v>0</v>
      </c>
      <c r="AI329" s="85">
        <f>IF(AI111="x",'3 - Projects'!$I174,0)+IF(AI112="x",'3 - Projects'!$I175)+IF(AI113="x",'3 - Projects'!$I176)+IF(AI114="x",'3 - Projects'!$I177)+IF(AI115="x",'3 - Projects'!$I178)</f>
        <v>0</v>
      </c>
      <c r="AJ329" s="85">
        <f>IF(AJ111="x",'3 - Projects'!$I174,0)+IF(AJ112="x",'3 - Projects'!$I175)+IF(AJ113="x",'3 - Projects'!$I176)+IF(AJ114="x",'3 - Projects'!$I177)+IF(AJ115="x",'3 - Projects'!$I178)</f>
        <v>0</v>
      </c>
      <c r="AK329" s="85">
        <f>IF(AK111="x",'3 - Projects'!$I174,0)+IF(AK112="x",'3 - Projects'!$I175)+IF(AK113="x",'3 - Projects'!$I176)+IF(AK114="x",'3 - Projects'!$I177)+IF(AK115="x",'3 - Projects'!$I178)</f>
        <v>0</v>
      </c>
      <c r="AL329" s="85">
        <f>IF(AL111="x",'3 - Projects'!$I174,0)+IF(AL112="x",'3 - Projects'!$I175)+IF(AL113="x",'3 - Projects'!$I176)+IF(AL114="x",'3 - Projects'!$I177)+IF(AL115="x",'3 - Projects'!$I178)</f>
        <v>0</v>
      </c>
      <c r="AM329" s="85">
        <f>IF(AM111="x",'3 - Projects'!$I174,0)+IF(AM112="x",'3 - Projects'!$I175)+IF(AM113="x",'3 - Projects'!$I176)+IF(AM114="x",'3 - Projects'!$I177)+IF(AM115="x",'3 - Projects'!$I178)</f>
        <v>0</v>
      </c>
      <c r="AN329" s="85">
        <f>IF(AN111="x",'3 - Projects'!$I174,0)+IF(AN112="x",'3 - Projects'!$I175)+IF(AN113="x",'3 - Projects'!$I176)+IF(AN114="x",'3 - Projects'!$I177)+IF(AN115="x",'3 - Projects'!$I178)</f>
        <v>0</v>
      </c>
      <c r="AO329" s="85">
        <f>IF(AO111="x",'3 - Projects'!$I174,0)+IF(AO112="x",'3 - Projects'!$I175)+IF(AO113="x",'3 - Projects'!$I176)+IF(AO114="x",'3 - Projects'!$I177)+IF(AO115="x",'3 - Projects'!$I178)</f>
        <v>0</v>
      </c>
      <c r="AP329" s="85">
        <f>IF(AP111="x",'3 - Projects'!$I174,0)+IF(AP112="x",'3 - Projects'!$I175)+IF(AP113="x",'3 - Projects'!$I176)+IF(AP114="x",'3 - Projects'!$I177)+IF(AP115="x",'3 - Projects'!$I178)</f>
        <v>0</v>
      </c>
      <c r="AQ329" s="85">
        <f>IF(AQ111="x",'3 - Projects'!$I174,0)+IF(AQ112="x",'3 - Projects'!$I175)+IF(AQ113="x",'3 - Projects'!$I176)+IF(AQ114="x",'3 - Projects'!$I177)+IF(AQ115="x",'3 - Projects'!$I178)</f>
        <v>0</v>
      </c>
      <c r="AR329" s="85">
        <f>IF(AR111="x",'3 - Projects'!$I174,0)+IF(AR112="x",'3 - Projects'!$I175)+IF(AR113="x",'3 - Projects'!$I176)+IF(AR114="x",'3 - Projects'!$I177)+IF(AR115="x",'3 - Projects'!$I178)</f>
        <v>0</v>
      </c>
      <c r="AS329" s="85">
        <f>IF(AS111="x",'3 - Projects'!$I174,0)+IF(AS112="x",'3 - Projects'!$I175)+IF(AS113="x",'3 - Projects'!$I176)+IF(AS114="x",'3 - Projects'!$I177)+IF(AS115="x",'3 - Projects'!$I178)</f>
        <v>0</v>
      </c>
      <c r="AT329" s="85">
        <f>IF(AT111="x",'3 - Projects'!$I174,0)+IF(AT112="x",'3 - Projects'!$I175)+IF(AT113="x",'3 - Projects'!$I176)+IF(AT114="x",'3 - Projects'!$I177)+IF(AT115="x",'3 - Projects'!$I178)</f>
        <v>0</v>
      </c>
      <c r="AU329" s="85">
        <f>IF(AU111="x",'3 - Projects'!$I174,0)+IF(AU112="x",'3 - Projects'!$I175)+IF(AU113="x",'3 - Projects'!$I176)+IF(AU114="x",'3 - Projects'!$I177)+IF(AU115="x",'3 - Projects'!$I178)</f>
        <v>0</v>
      </c>
      <c r="AV329" s="85">
        <f>IF(AV111="x",'3 - Projects'!$I174,0)+IF(AV112="x",'3 - Projects'!$I175)+IF(AV113="x",'3 - Projects'!$I176)+IF(AV114="x",'3 - Projects'!$I177)+IF(AV115="x",'3 - Projects'!$I178)</f>
        <v>0</v>
      </c>
      <c r="AW329" s="85">
        <f>IF(AW111="x",'3 - Projects'!$I174,0)+IF(AW112="x",'3 - Projects'!$I175)+IF(AW113="x",'3 - Projects'!$I176)+IF(AW114="x",'3 - Projects'!$I177)+IF(AW115="x",'3 - Projects'!$I178)</f>
        <v>0</v>
      </c>
      <c r="AX329" s="85">
        <f>IF(AX111="x",'3 - Projects'!$I174,0)+IF(AX112="x",'3 - Projects'!$I175)+IF(AX113="x",'3 - Projects'!$I176)+IF(AX114="x",'3 - Projects'!$I177)+IF(AX115="x",'3 - Projects'!$I178)</f>
        <v>0</v>
      </c>
      <c r="AY329" s="85">
        <f>IF(AY111="x",'3 - Projects'!$I174,0)+IF(AY112="x",'3 - Projects'!$I175)+IF(AY113="x",'3 - Projects'!$I176)+IF(AY114="x",'3 - Projects'!$I177)+IF(AY115="x",'3 - Projects'!$I178)</f>
        <v>0</v>
      </c>
      <c r="AZ329" s="85">
        <f>IF(AZ111="x",'3 - Projects'!$I174,0)+IF(AZ112="x",'3 - Projects'!$I175)+IF(AZ113="x",'3 - Projects'!$I176)+IF(AZ114="x",'3 - Projects'!$I177)+IF(AZ115="x",'3 - Projects'!$I178)</f>
        <v>0</v>
      </c>
      <c r="BA329" s="85">
        <f>IF(BA111="x",'3 - Projects'!$I174,0)+IF(BA112="x",'3 - Projects'!$I175)+IF(BA113="x",'3 - Projects'!$I176)+IF(BA114="x",'3 - Projects'!$I177)+IF(BA115="x",'3 - Projects'!$I178)</f>
        <v>0</v>
      </c>
      <c r="BB329" s="85">
        <f>IF(BB111="x",'3 - Projects'!$I174,0)+IF(BB112="x",'3 - Projects'!$I175)+IF(BB113="x",'3 - Projects'!$I176)+IF(BB114="x",'3 - Projects'!$I177)+IF(BB115="x",'3 - Projects'!$I178)</f>
        <v>0</v>
      </c>
      <c r="BC329" s="85">
        <f>IF(BC111="x",'3 - Projects'!$I174,0)+IF(BC112="x",'3 - Projects'!$I175)+IF(BC113="x",'3 - Projects'!$I176)+IF(BC114="x",'3 - Projects'!$I177)+IF(BC115="x",'3 - Projects'!$I178)</f>
        <v>0</v>
      </c>
      <c r="BD329" s="85">
        <f>IF(BD111="x",'3 - Projects'!$I174,0)+IF(BD112="x",'3 - Projects'!$I175)+IF(BD113="x",'3 - Projects'!$I176)+IF(BD114="x",'3 - Projects'!$I177)+IF(BD115="x",'3 - Projects'!$I178)</f>
        <v>0</v>
      </c>
      <c r="BE329" s="85">
        <f>IF(BE111="x",'3 - Projects'!$I174,0)+IF(BE112="x",'3 - Projects'!$I175)+IF(BE113="x",'3 - Projects'!$I176)+IF(BE114="x",'3 - Projects'!$I177)+IF(BE115="x",'3 - Projects'!$I178)</f>
        <v>0</v>
      </c>
      <c r="BF329" s="85">
        <f>IF(BF111="x",'3 - Projects'!$I174,0)+IF(BF112="x",'3 - Projects'!$I175)+IF(BF113="x",'3 - Projects'!$I176)+IF(BF114="x",'3 - Projects'!$I177)+IF(BF115="x",'3 - Projects'!$I178)</f>
        <v>0</v>
      </c>
      <c r="BG329" s="85">
        <f>IF(BG111="x",'3 - Projects'!$I174,0)+IF(BG112="x",'3 - Projects'!$I175)+IF(BG113="x",'3 - Projects'!$I176)+IF(BG114="x",'3 - Projects'!$I177)+IF(BG115="x",'3 - Projects'!$I178)</f>
        <v>0</v>
      </c>
      <c r="BH329" s="86">
        <f>IF(BH111="x",'3 - Projects'!$I174,0)+IF(BH112="x",'3 - Projects'!$I175)+IF(BH113="x",'3 - Projects'!$I176)+IF(BH114="x",'3 - Projects'!$I177)+IF(BH115="x",'3 - Projects'!$I178)</f>
        <v>0</v>
      </c>
    </row>
    <row r="330" spans="1:60">
      <c r="A330" s="84"/>
      <c r="B330" s="85" t="str">
        <f>IF(Resource4_Name&lt;&gt;"",Resource4_Name&amp;"(s)","")</f>
        <v/>
      </c>
      <c r="C330" s="85"/>
      <c r="D330" s="85"/>
      <c r="E330" s="85"/>
      <c r="F330" s="85"/>
      <c r="G330" s="85"/>
      <c r="H330" s="85"/>
      <c r="I330" s="84">
        <f>IF(I111="x",'3 - Projects'!$J174,0)+IF(I112="x",'3 - Projects'!$J175)+IF(I113="x",'3 - Projects'!$J176)+IF(I114="x",'3 - Projects'!$J177)+IF(I115="x",'3 - Projects'!$J178)</f>
        <v>0</v>
      </c>
      <c r="J330" s="85">
        <f>IF(J111="x",'3 - Projects'!$J174,0)+IF(J112="x",'3 - Projects'!$J175)+IF(J113="x",'3 - Projects'!$J176)+IF(J114="x",'3 - Projects'!$J177)+IF(J115="x",'3 - Projects'!$J178)</f>
        <v>0</v>
      </c>
      <c r="K330" s="85">
        <f>IF(K111="x",'3 - Projects'!$J174,0)+IF(K112="x",'3 - Projects'!$J175)+IF(K113="x",'3 - Projects'!$J176)+IF(K114="x",'3 - Projects'!$J177)+IF(K115="x",'3 - Projects'!$J178)</f>
        <v>0</v>
      </c>
      <c r="L330" s="85">
        <f>IF(L111="x",'3 - Projects'!$J174,0)+IF(L112="x",'3 - Projects'!$J175)+IF(L113="x",'3 - Projects'!$J176)+IF(L114="x",'3 - Projects'!$J177)+IF(L115="x",'3 - Projects'!$J178)</f>
        <v>0</v>
      </c>
      <c r="M330" s="85">
        <f>IF(M111="x",'3 - Projects'!$J174,0)+IF(M112="x",'3 - Projects'!$J175)+IF(M113="x",'3 - Projects'!$J176)+IF(M114="x",'3 - Projects'!$J177)+IF(M115="x",'3 - Projects'!$J178)</f>
        <v>0</v>
      </c>
      <c r="N330" s="85">
        <f>IF(N111="x",'3 - Projects'!$J174,0)+IF(N112="x",'3 - Projects'!$J175)+IF(N113="x",'3 - Projects'!$J176)+IF(N114="x",'3 - Projects'!$J177)+IF(N115="x",'3 - Projects'!$J178)</f>
        <v>0</v>
      </c>
      <c r="O330" s="85">
        <f>IF(O111="x",'3 - Projects'!$J174,0)+IF(O112="x",'3 - Projects'!$J175)+IF(O113="x",'3 - Projects'!$J176)+IF(O114="x",'3 - Projects'!$J177)+IF(O115="x",'3 - Projects'!$J178)</f>
        <v>0</v>
      </c>
      <c r="P330" s="85">
        <f>IF(P111="x",'3 - Projects'!$J174,0)+IF(P112="x",'3 - Projects'!$J175)+IF(P113="x",'3 - Projects'!$J176)+IF(P114="x",'3 - Projects'!$J177)+IF(P115="x",'3 - Projects'!$J178)</f>
        <v>0</v>
      </c>
      <c r="Q330" s="85">
        <f>IF(Q111="x",'3 - Projects'!$J174,0)+IF(Q112="x",'3 - Projects'!$J175)+IF(Q113="x",'3 - Projects'!$J176)+IF(Q114="x",'3 - Projects'!$J177)+IF(Q115="x",'3 - Projects'!$J178)</f>
        <v>0</v>
      </c>
      <c r="R330" s="85">
        <f>IF(R111="x",'3 - Projects'!$J174,0)+IF(R112="x",'3 - Projects'!$J175)+IF(R113="x",'3 - Projects'!$J176)+IF(R114="x",'3 - Projects'!$J177)+IF(R115="x",'3 - Projects'!$J178)</f>
        <v>0</v>
      </c>
      <c r="S330" s="85">
        <f>IF(S111="x",'3 - Projects'!$J174,0)+IF(S112="x",'3 - Projects'!$J175)+IF(S113="x",'3 - Projects'!$J176)+IF(S114="x",'3 - Projects'!$J177)+IF(S115="x",'3 - Projects'!$J178)</f>
        <v>0</v>
      </c>
      <c r="T330" s="85">
        <f>IF(T111="x",'3 - Projects'!$J174,0)+IF(T112="x",'3 - Projects'!$J175)+IF(T113="x",'3 - Projects'!$J176)+IF(T114="x",'3 - Projects'!$J177)+IF(T115="x",'3 - Projects'!$J178)</f>
        <v>0</v>
      </c>
      <c r="U330" s="85">
        <f>IF(U111="x",'3 - Projects'!$J174,0)+IF(U112="x",'3 - Projects'!$J175)+IF(U113="x",'3 - Projects'!$J176)+IF(U114="x",'3 - Projects'!$J177)+IF(U115="x",'3 - Projects'!$J178)</f>
        <v>0</v>
      </c>
      <c r="V330" s="85">
        <f>IF(V111="x",'3 - Projects'!$J174,0)+IF(V112="x",'3 - Projects'!$J175)+IF(V113="x",'3 - Projects'!$J176)+IF(V114="x",'3 - Projects'!$J177)+IF(V115="x",'3 - Projects'!$J178)</f>
        <v>0</v>
      </c>
      <c r="W330" s="85">
        <f>IF(W111="x",'3 - Projects'!$J174,0)+IF(W112="x",'3 - Projects'!$J175)+IF(W113="x",'3 - Projects'!$J176)+IF(W114="x",'3 - Projects'!$J177)+IF(W115="x",'3 - Projects'!$J178)</f>
        <v>0</v>
      </c>
      <c r="X330" s="85">
        <f>IF(X111="x",'3 - Projects'!$J174,0)+IF(X112="x",'3 - Projects'!$J175)+IF(X113="x",'3 - Projects'!$J176)+IF(X114="x",'3 - Projects'!$J177)+IF(X115="x",'3 - Projects'!$J178)</f>
        <v>0</v>
      </c>
      <c r="Y330" s="85">
        <f>IF(Y111="x",'3 - Projects'!$J174,0)+IF(Y112="x",'3 - Projects'!$J175)+IF(Y113="x",'3 - Projects'!$J176)+IF(Y114="x",'3 - Projects'!$J177)+IF(Y115="x",'3 - Projects'!$J178)</f>
        <v>0</v>
      </c>
      <c r="Z330" s="85">
        <f>IF(Z111="x",'3 - Projects'!$J174,0)+IF(Z112="x",'3 - Projects'!$J175)+IF(Z113="x",'3 - Projects'!$J176)+IF(Z114="x",'3 - Projects'!$J177)+IF(Z115="x",'3 - Projects'!$J178)</f>
        <v>0</v>
      </c>
      <c r="AA330" s="85">
        <f>IF(AA111="x",'3 - Projects'!$J174,0)+IF(AA112="x",'3 - Projects'!$J175)+IF(AA113="x",'3 - Projects'!$J176)+IF(AA114="x",'3 - Projects'!$J177)+IF(AA115="x",'3 - Projects'!$J178)</f>
        <v>0</v>
      </c>
      <c r="AB330" s="85">
        <f>IF(AB111="x",'3 - Projects'!$J174,0)+IF(AB112="x",'3 - Projects'!$J175)+IF(AB113="x",'3 - Projects'!$J176)+IF(AB114="x",'3 - Projects'!$J177)+IF(AB115="x",'3 - Projects'!$J178)</f>
        <v>0</v>
      </c>
      <c r="AC330" s="85">
        <f>IF(AC111="x",'3 - Projects'!$J174,0)+IF(AC112="x",'3 - Projects'!$J175)+IF(AC113="x",'3 - Projects'!$J176)+IF(AC114="x",'3 - Projects'!$J177)+IF(AC115="x",'3 - Projects'!$J178)</f>
        <v>0</v>
      </c>
      <c r="AD330" s="85">
        <f>IF(AD111="x",'3 - Projects'!$J174,0)+IF(AD112="x",'3 - Projects'!$J175)+IF(AD113="x",'3 - Projects'!$J176)+IF(AD114="x",'3 - Projects'!$J177)+IF(AD115="x",'3 - Projects'!$J178)</f>
        <v>0</v>
      </c>
      <c r="AE330" s="85">
        <f>IF(AE111="x",'3 - Projects'!$J174,0)+IF(AE112="x",'3 - Projects'!$J175)+IF(AE113="x",'3 - Projects'!$J176)+IF(AE114="x",'3 - Projects'!$J177)+IF(AE115="x",'3 - Projects'!$J178)</f>
        <v>0</v>
      </c>
      <c r="AF330" s="85">
        <f>IF(AF111="x",'3 - Projects'!$J174,0)+IF(AF112="x",'3 - Projects'!$J175)+IF(AF113="x",'3 - Projects'!$J176)+IF(AF114="x",'3 - Projects'!$J177)+IF(AF115="x",'3 - Projects'!$J178)</f>
        <v>0</v>
      </c>
      <c r="AG330" s="85">
        <f>IF(AG111="x",'3 - Projects'!$J174,0)+IF(AG112="x",'3 - Projects'!$J175)+IF(AG113="x",'3 - Projects'!$J176)+IF(AG114="x",'3 - Projects'!$J177)+IF(AG115="x",'3 - Projects'!$J178)</f>
        <v>0</v>
      </c>
      <c r="AH330" s="85">
        <f>IF(AH111="x",'3 - Projects'!$J174,0)+IF(AH112="x",'3 - Projects'!$J175)+IF(AH113="x",'3 - Projects'!$J176)+IF(AH114="x",'3 - Projects'!$J177)+IF(AH115="x",'3 - Projects'!$J178)</f>
        <v>0</v>
      </c>
      <c r="AI330" s="85">
        <f>IF(AI111="x",'3 - Projects'!$J174,0)+IF(AI112="x",'3 - Projects'!$J175)+IF(AI113="x",'3 - Projects'!$J176)+IF(AI114="x",'3 - Projects'!$J177)+IF(AI115="x",'3 - Projects'!$J178)</f>
        <v>0</v>
      </c>
      <c r="AJ330" s="85">
        <f>IF(AJ111="x",'3 - Projects'!$J174,0)+IF(AJ112="x",'3 - Projects'!$J175)+IF(AJ113="x",'3 - Projects'!$J176)+IF(AJ114="x",'3 - Projects'!$J177)+IF(AJ115="x",'3 - Projects'!$J178)</f>
        <v>0</v>
      </c>
      <c r="AK330" s="85">
        <f>IF(AK111="x",'3 - Projects'!$J174,0)+IF(AK112="x",'3 - Projects'!$J175)+IF(AK113="x",'3 - Projects'!$J176)+IF(AK114="x",'3 - Projects'!$J177)+IF(AK115="x",'3 - Projects'!$J178)</f>
        <v>0</v>
      </c>
      <c r="AL330" s="85">
        <f>IF(AL111="x",'3 - Projects'!$J174,0)+IF(AL112="x",'3 - Projects'!$J175)+IF(AL113="x",'3 - Projects'!$J176)+IF(AL114="x",'3 - Projects'!$J177)+IF(AL115="x",'3 - Projects'!$J178)</f>
        <v>0</v>
      </c>
      <c r="AM330" s="85">
        <f>IF(AM111="x",'3 - Projects'!$J174,0)+IF(AM112="x",'3 - Projects'!$J175)+IF(AM113="x",'3 - Projects'!$J176)+IF(AM114="x",'3 - Projects'!$J177)+IF(AM115="x",'3 - Projects'!$J178)</f>
        <v>0</v>
      </c>
      <c r="AN330" s="85">
        <f>IF(AN111="x",'3 - Projects'!$J174,0)+IF(AN112="x",'3 - Projects'!$J175)+IF(AN113="x",'3 - Projects'!$J176)+IF(AN114="x",'3 - Projects'!$J177)+IF(AN115="x",'3 - Projects'!$J178)</f>
        <v>0</v>
      </c>
      <c r="AO330" s="85">
        <f>IF(AO111="x",'3 - Projects'!$J174,0)+IF(AO112="x",'3 - Projects'!$J175)+IF(AO113="x",'3 - Projects'!$J176)+IF(AO114="x",'3 - Projects'!$J177)+IF(AO115="x",'3 - Projects'!$J178)</f>
        <v>0</v>
      </c>
      <c r="AP330" s="85">
        <f>IF(AP111="x",'3 - Projects'!$J174,0)+IF(AP112="x",'3 - Projects'!$J175)+IF(AP113="x",'3 - Projects'!$J176)+IF(AP114="x",'3 - Projects'!$J177)+IF(AP115="x",'3 - Projects'!$J178)</f>
        <v>0</v>
      </c>
      <c r="AQ330" s="85">
        <f>IF(AQ111="x",'3 - Projects'!$J174,0)+IF(AQ112="x",'3 - Projects'!$J175)+IF(AQ113="x",'3 - Projects'!$J176)+IF(AQ114="x",'3 - Projects'!$J177)+IF(AQ115="x",'3 - Projects'!$J178)</f>
        <v>0</v>
      </c>
      <c r="AR330" s="85">
        <f>IF(AR111="x",'3 - Projects'!$J174,0)+IF(AR112="x",'3 - Projects'!$J175)+IF(AR113="x",'3 - Projects'!$J176)+IF(AR114="x",'3 - Projects'!$J177)+IF(AR115="x",'3 - Projects'!$J178)</f>
        <v>0</v>
      </c>
      <c r="AS330" s="85">
        <f>IF(AS111="x",'3 - Projects'!$J174,0)+IF(AS112="x",'3 - Projects'!$J175)+IF(AS113="x",'3 - Projects'!$J176)+IF(AS114="x",'3 - Projects'!$J177)+IF(AS115="x",'3 - Projects'!$J178)</f>
        <v>0</v>
      </c>
      <c r="AT330" s="85">
        <f>IF(AT111="x",'3 - Projects'!$J174,0)+IF(AT112="x",'3 - Projects'!$J175)+IF(AT113="x",'3 - Projects'!$J176)+IF(AT114="x",'3 - Projects'!$J177)+IF(AT115="x",'3 - Projects'!$J178)</f>
        <v>0</v>
      </c>
      <c r="AU330" s="85">
        <f>IF(AU111="x",'3 - Projects'!$J174,0)+IF(AU112="x",'3 - Projects'!$J175)+IF(AU113="x",'3 - Projects'!$J176)+IF(AU114="x",'3 - Projects'!$J177)+IF(AU115="x",'3 - Projects'!$J178)</f>
        <v>0</v>
      </c>
      <c r="AV330" s="85">
        <f>IF(AV111="x",'3 - Projects'!$J174,0)+IF(AV112="x",'3 - Projects'!$J175)+IF(AV113="x",'3 - Projects'!$J176)+IF(AV114="x",'3 - Projects'!$J177)+IF(AV115="x",'3 - Projects'!$J178)</f>
        <v>0</v>
      </c>
      <c r="AW330" s="85">
        <f>IF(AW111="x",'3 - Projects'!$J174,0)+IF(AW112="x",'3 - Projects'!$J175)+IF(AW113="x",'3 - Projects'!$J176)+IF(AW114="x",'3 - Projects'!$J177)+IF(AW115="x",'3 - Projects'!$J178)</f>
        <v>0</v>
      </c>
      <c r="AX330" s="85">
        <f>IF(AX111="x",'3 - Projects'!$J174,0)+IF(AX112="x",'3 - Projects'!$J175)+IF(AX113="x",'3 - Projects'!$J176)+IF(AX114="x",'3 - Projects'!$J177)+IF(AX115="x",'3 - Projects'!$J178)</f>
        <v>0</v>
      </c>
      <c r="AY330" s="85">
        <f>IF(AY111="x",'3 - Projects'!$J174,0)+IF(AY112="x",'3 - Projects'!$J175)+IF(AY113="x",'3 - Projects'!$J176)+IF(AY114="x",'3 - Projects'!$J177)+IF(AY115="x",'3 - Projects'!$J178)</f>
        <v>0</v>
      </c>
      <c r="AZ330" s="85">
        <f>IF(AZ111="x",'3 - Projects'!$J174,0)+IF(AZ112="x",'3 - Projects'!$J175)+IF(AZ113="x",'3 - Projects'!$J176)+IF(AZ114="x",'3 - Projects'!$J177)+IF(AZ115="x",'3 - Projects'!$J178)</f>
        <v>0</v>
      </c>
      <c r="BA330" s="85">
        <f>IF(BA111="x",'3 - Projects'!$J174,0)+IF(BA112="x",'3 - Projects'!$J175)+IF(BA113="x",'3 - Projects'!$J176)+IF(BA114="x",'3 - Projects'!$J177)+IF(BA115="x",'3 - Projects'!$J178)</f>
        <v>0</v>
      </c>
      <c r="BB330" s="85">
        <f>IF(BB111="x",'3 - Projects'!$J174,0)+IF(BB112="x",'3 - Projects'!$J175)+IF(BB113="x",'3 - Projects'!$J176)+IF(BB114="x",'3 - Projects'!$J177)+IF(BB115="x",'3 - Projects'!$J178)</f>
        <v>0</v>
      </c>
      <c r="BC330" s="85">
        <f>IF(BC111="x",'3 - Projects'!$J174,0)+IF(BC112="x",'3 - Projects'!$J175)+IF(BC113="x",'3 - Projects'!$J176)+IF(BC114="x",'3 - Projects'!$J177)+IF(BC115="x",'3 - Projects'!$J178)</f>
        <v>0</v>
      </c>
      <c r="BD330" s="85">
        <f>IF(BD111="x",'3 - Projects'!$J174,0)+IF(BD112="x",'3 - Projects'!$J175)+IF(BD113="x",'3 - Projects'!$J176)+IF(BD114="x",'3 - Projects'!$J177)+IF(BD115="x",'3 - Projects'!$J178)</f>
        <v>0</v>
      </c>
      <c r="BE330" s="85">
        <f>IF(BE111="x",'3 - Projects'!$J174,0)+IF(BE112="x",'3 - Projects'!$J175)+IF(BE113="x",'3 - Projects'!$J176)+IF(BE114="x",'3 - Projects'!$J177)+IF(BE115="x",'3 - Projects'!$J178)</f>
        <v>0</v>
      </c>
      <c r="BF330" s="85">
        <f>IF(BF111="x",'3 - Projects'!$J174,0)+IF(BF112="x",'3 - Projects'!$J175)+IF(BF113="x",'3 - Projects'!$J176)+IF(BF114="x",'3 - Projects'!$J177)+IF(BF115="x",'3 - Projects'!$J178)</f>
        <v>0</v>
      </c>
      <c r="BG330" s="85">
        <f>IF(BG111="x",'3 - Projects'!$J174,0)+IF(BG112="x",'3 - Projects'!$J175)+IF(BG113="x",'3 - Projects'!$J176)+IF(BG114="x",'3 - Projects'!$J177)+IF(BG115="x",'3 - Projects'!$J178)</f>
        <v>0</v>
      </c>
      <c r="BH330" s="86">
        <f>IF(BH111="x",'3 - Projects'!$J174,0)+IF(BH112="x",'3 - Projects'!$J175)+IF(BH113="x",'3 - Projects'!$J176)+IF(BH114="x",'3 - Projects'!$J177)+IF(BH115="x",'3 - Projects'!$J178)</f>
        <v>0</v>
      </c>
    </row>
    <row r="331" spans="1:60">
      <c r="A331" s="84"/>
      <c r="B331" s="85" t="str">
        <f>IF(Resource5_Name&lt;&gt;"",Resource5_Name&amp;"(s)","")</f>
        <v/>
      </c>
      <c r="C331" s="85"/>
      <c r="D331" s="85"/>
      <c r="E331" s="85"/>
      <c r="F331" s="85"/>
      <c r="G331" s="85"/>
      <c r="H331" s="85"/>
      <c r="I331" s="84">
        <f>IF(I111="x",'3 - Projects'!$K174,0)+IF(I112="x",'3 - Projects'!$K175)+IF(I113="x",'3 - Projects'!$K176)+IF(I114="x",'3 - Projects'!$K177)+IF(I115="x",'3 - Projects'!$K178)</f>
        <v>0</v>
      </c>
      <c r="J331" s="85">
        <f>IF(J111="x",'3 - Projects'!$K174,0)+IF(J112="x",'3 - Projects'!$K175)+IF(J113="x",'3 - Projects'!$K176)+IF(J114="x",'3 - Projects'!$K177)+IF(J115="x",'3 - Projects'!$K178)</f>
        <v>0</v>
      </c>
      <c r="K331" s="85">
        <f>IF(K111="x",'3 - Projects'!$K174,0)+IF(K112="x",'3 - Projects'!$K175)+IF(K113="x",'3 - Projects'!$K176)+IF(K114="x",'3 - Projects'!$K177)+IF(K115="x",'3 - Projects'!$K178)</f>
        <v>0</v>
      </c>
      <c r="L331" s="85">
        <f>IF(L111="x",'3 - Projects'!$K174,0)+IF(L112="x",'3 - Projects'!$K175)+IF(L113="x",'3 - Projects'!$K176)+IF(L114="x",'3 - Projects'!$K177)+IF(L115="x",'3 - Projects'!$K178)</f>
        <v>0</v>
      </c>
      <c r="M331" s="85">
        <f>IF(M111="x",'3 - Projects'!$K174,0)+IF(M112="x",'3 - Projects'!$K175)+IF(M113="x",'3 - Projects'!$K176)+IF(M114="x",'3 - Projects'!$K177)+IF(M115="x",'3 - Projects'!$K178)</f>
        <v>0</v>
      </c>
      <c r="N331" s="85">
        <f>IF(N111="x",'3 - Projects'!$K174,0)+IF(N112="x",'3 - Projects'!$K175)+IF(N113="x",'3 - Projects'!$K176)+IF(N114="x",'3 - Projects'!$K177)+IF(N115="x",'3 - Projects'!$K178)</f>
        <v>0</v>
      </c>
      <c r="O331" s="85">
        <f>IF(O111="x",'3 - Projects'!$K174,0)+IF(O112="x",'3 - Projects'!$K175)+IF(O113="x",'3 - Projects'!$K176)+IF(O114="x",'3 - Projects'!$K177)+IF(O115="x",'3 - Projects'!$K178)</f>
        <v>0</v>
      </c>
      <c r="P331" s="85">
        <f>IF(P111="x",'3 - Projects'!$K174,0)+IF(P112="x",'3 - Projects'!$K175)+IF(P113="x",'3 - Projects'!$K176)+IF(P114="x",'3 - Projects'!$K177)+IF(P115="x",'3 - Projects'!$K178)</f>
        <v>0</v>
      </c>
      <c r="Q331" s="85">
        <f>IF(Q111="x",'3 - Projects'!$K174,0)+IF(Q112="x",'3 - Projects'!$K175)+IF(Q113="x",'3 - Projects'!$K176)+IF(Q114="x",'3 - Projects'!$K177)+IF(Q115="x",'3 - Projects'!$K178)</f>
        <v>0</v>
      </c>
      <c r="R331" s="85">
        <f>IF(R111="x",'3 - Projects'!$K174,0)+IF(R112="x",'3 - Projects'!$K175)+IF(R113="x",'3 - Projects'!$K176)+IF(R114="x",'3 - Projects'!$K177)+IF(R115="x",'3 - Projects'!$K178)</f>
        <v>0</v>
      </c>
      <c r="S331" s="85">
        <f>IF(S111="x",'3 - Projects'!$K174,0)+IF(S112="x",'3 - Projects'!$K175)+IF(S113="x",'3 - Projects'!$K176)+IF(S114="x",'3 - Projects'!$K177)+IF(S115="x",'3 - Projects'!$K178)</f>
        <v>0</v>
      </c>
      <c r="T331" s="85">
        <f>IF(T111="x",'3 - Projects'!$K174,0)+IF(T112="x",'3 - Projects'!$K175)+IF(T113="x",'3 - Projects'!$K176)+IF(T114="x",'3 - Projects'!$K177)+IF(T115="x",'3 - Projects'!$K178)</f>
        <v>0</v>
      </c>
      <c r="U331" s="85">
        <f>IF(U111="x",'3 - Projects'!$K174,0)+IF(U112="x",'3 - Projects'!$K175)+IF(U113="x",'3 - Projects'!$K176)+IF(U114="x",'3 - Projects'!$K177)+IF(U115="x",'3 - Projects'!$K178)</f>
        <v>0</v>
      </c>
      <c r="V331" s="85">
        <f>IF(V111="x",'3 - Projects'!$K174,0)+IF(V112="x",'3 - Projects'!$K175)+IF(V113="x",'3 - Projects'!$K176)+IF(V114="x",'3 - Projects'!$K177)+IF(V115="x",'3 - Projects'!$K178)</f>
        <v>0</v>
      </c>
      <c r="W331" s="85">
        <f>IF(W111="x",'3 - Projects'!$K174,0)+IF(W112="x",'3 - Projects'!$K175)+IF(W113="x",'3 - Projects'!$K176)+IF(W114="x",'3 - Projects'!$K177)+IF(W115="x",'3 - Projects'!$K178)</f>
        <v>0</v>
      </c>
      <c r="X331" s="85">
        <f>IF(X111="x",'3 - Projects'!$K174,0)+IF(X112="x",'3 - Projects'!$K175)+IF(X113="x",'3 - Projects'!$K176)+IF(X114="x",'3 - Projects'!$K177)+IF(X115="x",'3 - Projects'!$K178)</f>
        <v>0</v>
      </c>
      <c r="Y331" s="85">
        <f>IF(Y111="x",'3 - Projects'!$K174,0)+IF(Y112="x",'3 - Projects'!$K175)+IF(Y113="x",'3 - Projects'!$K176)+IF(Y114="x",'3 - Projects'!$K177)+IF(Y115="x",'3 - Projects'!$K178)</f>
        <v>0</v>
      </c>
      <c r="Z331" s="85">
        <f>IF(Z111="x",'3 - Projects'!$K174,0)+IF(Z112="x",'3 - Projects'!$K175)+IF(Z113="x",'3 - Projects'!$K176)+IF(Z114="x",'3 - Projects'!$K177)+IF(Z115="x",'3 - Projects'!$K178)</f>
        <v>0</v>
      </c>
      <c r="AA331" s="85">
        <f>IF(AA111="x",'3 - Projects'!$K174,0)+IF(AA112="x",'3 - Projects'!$K175)+IF(AA113="x",'3 - Projects'!$K176)+IF(AA114="x",'3 - Projects'!$K177)+IF(AA115="x",'3 - Projects'!$K178)</f>
        <v>0</v>
      </c>
      <c r="AB331" s="85">
        <f>IF(AB111="x",'3 - Projects'!$K174,0)+IF(AB112="x",'3 - Projects'!$K175)+IF(AB113="x",'3 - Projects'!$K176)+IF(AB114="x",'3 - Projects'!$K177)+IF(AB115="x",'3 - Projects'!$K178)</f>
        <v>0</v>
      </c>
      <c r="AC331" s="85">
        <f>IF(AC111="x",'3 - Projects'!$K174,0)+IF(AC112="x",'3 - Projects'!$K175)+IF(AC113="x",'3 - Projects'!$K176)+IF(AC114="x",'3 - Projects'!$K177)+IF(AC115="x",'3 - Projects'!$K178)</f>
        <v>0</v>
      </c>
      <c r="AD331" s="85">
        <f>IF(AD111="x",'3 - Projects'!$K174,0)+IF(AD112="x",'3 - Projects'!$K175)+IF(AD113="x",'3 - Projects'!$K176)+IF(AD114="x",'3 - Projects'!$K177)+IF(AD115="x",'3 - Projects'!$K178)</f>
        <v>0</v>
      </c>
      <c r="AE331" s="85">
        <f>IF(AE111="x",'3 - Projects'!$K174,0)+IF(AE112="x",'3 - Projects'!$K175)+IF(AE113="x",'3 - Projects'!$K176)+IF(AE114="x",'3 - Projects'!$K177)+IF(AE115="x",'3 - Projects'!$K178)</f>
        <v>0</v>
      </c>
      <c r="AF331" s="85">
        <f>IF(AF111="x",'3 - Projects'!$K174,0)+IF(AF112="x",'3 - Projects'!$K175)+IF(AF113="x",'3 - Projects'!$K176)+IF(AF114="x",'3 - Projects'!$K177)+IF(AF115="x",'3 - Projects'!$K178)</f>
        <v>0</v>
      </c>
      <c r="AG331" s="85">
        <f>IF(AG111="x",'3 - Projects'!$K174,0)+IF(AG112="x",'3 - Projects'!$K175)+IF(AG113="x",'3 - Projects'!$K176)+IF(AG114="x",'3 - Projects'!$K177)+IF(AG115="x",'3 - Projects'!$K178)</f>
        <v>0</v>
      </c>
      <c r="AH331" s="85">
        <f>IF(AH111="x",'3 - Projects'!$K174,0)+IF(AH112="x",'3 - Projects'!$K175)+IF(AH113="x",'3 - Projects'!$K176)+IF(AH114="x",'3 - Projects'!$K177)+IF(AH115="x",'3 - Projects'!$K178)</f>
        <v>0</v>
      </c>
      <c r="AI331" s="85">
        <f>IF(AI111="x",'3 - Projects'!$K174,0)+IF(AI112="x",'3 - Projects'!$K175)+IF(AI113="x",'3 - Projects'!$K176)+IF(AI114="x",'3 - Projects'!$K177)+IF(AI115="x",'3 - Projects'!$K178)</f>
        <v>0</v>
      </c>
      <c r="AJ331" s="85">
        <f>IF(AJ111="x",'3 - Projects'!$K174,0)+IF(AJ112="x",'3 - Projects'!$K175)+IF(AJ113="x",'3 - Projects'!$K176)+IF(AJ114="x",'3 - Projects'!$K177)+IF(AJ115="x",'3 - Projects'!$K178)</f>
        <v>0</v>
      </c>
      <c r="AK331" s="85">
        <f>IF(AK111="x",'3 - Projects'!$K174,0)+IF(AK112="x",'3 - Projects'!$K175)+IF(AK113="x",'3 - Projects'!$K176)+IF(AK114="x",'3 - Projects'!$K177)+IF(AK115="x",'3 - Projects'!$K178)</f>
        <v>0</v>
      </c>
      <c r="AL331" s="85">
        <f>IF(AL111="x",'3 - Projects'!$K174,0)+IF(AL112="x",'3 - Projects'!$K175)+IF(AL113="x",'3 - Projects'!$K176)+IF(AL114="x",'3 - Projects'!$K177)+IF(AL115="x",'3 - Projects'!$K178)</f>
        <v>0</v>
      </c>
      <c r="AM331" s="85">
        <f>IF(AM111="x",'3 - Projects'!$K174,0)+IF(AM112="x",'3 - Projects'!$K175)+IF(AM113="x",'3 - Projects'!$K176)+IF(AM114="x",'3 - Projects'!$K177)+IF(AM115="x",'3 - Projects'!$K178)</f>
        <v>0</v>
      </c>
      <c r="AN331" s="85">
        <f>IF(AN111="x",'3 - Projects'!$K174,0)+IF(AN112="x",'3 - Projects'!$K175)+IF(AN113="x",'3 - Projects'!$K176)+IF(AN114="x",'3 - Projects'!$K177)+IF(AN115="x",'3 - Projects'!$K178)</f>
        <v>0</v>
      </c>
      <c r="AO331" s="85">
        <f>IF(AO111="x",'3 - Projects'!$K174,0)+IF(AO112="x",'3 - Projects'!$K175)+IF(AO113="x",'3 - Projects'!$K176)+IF(AO114="x",'3 - Projects'!$K177)+IF(AO115="x",'3 - Projects'!$K178)</f>
        <v>0</v>
      </c>
      <c r="AP331" s="85">
        <f>IF(AP111="x",'3 - Projects'!$K174,0)+IF(AP112="x",'3 - Projects'!$K175)+IF(AP113="x",'3 - Projects'!$K176)+IF(AP114="x",'3 - Projects'!$K177)+IF(AP115="x",'3 - Projects'!$K178)</f>
        <v>0</v>
      </c>
      <c r="AQ331" s="85">
        <f>IF(AQ111="x",'3 - Projects'!$K174,0)+IF(AQ112="x",'3 - Projects'!$K175)+IF(AQ113="x",'3 - Projects'!$K176)+IF(AQ114="x",'3 - Projects'!$K177)+IF(AQ115="x",'3 - Projects'!$K178)</f>
        <v>0</v>
      </c>
      <c r="AR331" s="85">
        <f>IF(AR111="x",'3 - Projects'!$K174,0)+IF(AR112="x",'3 - Projects'!$K175)+IF(AR113="x",'3 - Projects'!$K176)+IF(AR114="x",'3 - Projects'!$K177)+IF(AR115="x",'3 - Projects'!$K178)</f>
        <v>0</v>
      </c>
      <c r="AS331" s="85">
        <f>IF(AS111="x",'3 - Projects'!$K174,0)+IF(AS112="x",'3 - Projects'!$K175)+IF(AS113="x",'3 - Projects'!$K176)+IF(AS114="x",'3 - Projects'!$K177)+IF(AS115="x",'3 - Projects'!$K178)</f>
        <v>0</v>
      </c>
      <c r="AT331" s="85">
        <f>IF(AT111="x",'3 - Projects'!$K174,0)+IF(AT112="x",'3 - Projects'!$K175)+IF(AT113="x",'3 - Projects'!$K176)+IF(AT114="x",'3 - Projects'!$K177)+IF(AT115="x",'3 - Projects'!$K178)</f>
        <v>0</v>
      </c>
      <c r="AU331" s="85">
        <f>IF(AU111="x",'3 - Projects'!$K174,0)+IF(AU112="x",'3 - Projects'!$K175)+IF(AU113="x",'3 - Projects'!$K176)+IF(AU114="x",'3 - Projects'!$K177)+IF(AU115="x",'3 - Projects'!$K178)</f>
        <v>0</v>
      </c>
      <c r="AV331" s="85">
        <f>IF(AV111="x",'3 - Projects'!$K174,0)+IF(AV112="x",'3 - Projects'!$K175)+IF(AV113="x",'3 - Projects'!$K176)+IF(AV114="x",'3 - Projects'!$K177)+IF(AV115="x",'3 - Projects'!$K178)</f>
        <v>0</v>
      </c>
      <c r="AW331" s="85">
        <f>IF(AW111="x",'3 - Projects'!$K174,0)+IF(AW112="x",'3 - Projects'!$K175)+IF(AW113="x",'3 - Projects'!$K176)+IF(AW114="x",'3 - Projects'!$K177)+IF(AW115="x",'3 - Projects'!$K178)</f>
        <v>0</v>
      </c>
      <c r="AX331" s="85">
        <f>IF(AX111="x",'3 - Projects'!$K174,0)+IF(AX112="x",'3 - Projects'!$K175)+IF(AX113="x",'3 - Projects'!$K176)+IF(AX114="x",'3 - Projects'!$K177)+IF(AX115="x",'3 - Projects'!$K178)</f>
        <v>0</v>
      </c>
      <c r="AY331" s="85">
        <f>IF(AY111="x",'3 - Projects'!$K174,0)+IF(AY112="x",'3 - Projects'!$K175)+IF(AY113="x",'3 - Projects'!$K176)+IF(AY114="x",'3 - Projects'!$K177)+IF(AY115="x",'3 - Projects'!$K178)</f>
        <v>0</v>
      </c>
      <c r="AZ331" s="85">
        <f>IF(AZ111="x",'3 - Projects'!$K174,0)+IF(AZ112="x",'3 - Projects'!$K175)+IF(AZ113="x",'3 - Projects'!$K176)+IF(AZ114="x",'3 - Projects'!$K177)+IF(AZ115="x",'3 - Projects'!$K178)</f>
        <v>0</v>
      </c>
      <c r="BA331" s="85">
        <f>IF(BA111="x",'3 - Projects'!$K174,0)+IF(BA112="x",'3 - Projects'!$K175)+IF(BA113="x",'3 - Projects'!$K176)+IF(BA114="x",'3 - Projects'!$K177)+IF(BA115="x",'3 - Projects'!$K178)</f>
        <v>0</v>
      </c>
      <c r="BB331" s="85">
        <f>IF(BB111="x",'3 - Projects'!$K174,0)+IF(BB112="x",'3 - Projects'!$K175)+IF(BB113="x",'3 - Projects'!$K176)+IF(BB114="x",'3 - Projects'!$K177)+IF(BB115="x",'3 - Projects'!$K178)</f>
        <v>0</v>
      </c>
      <c r="BC331" s="85">
        <f>IF(BC111="x",'3 - Projects'!$K174,0)+IF(BC112="x",'3 - Projects'!$K175)+IF(BC113="x",'3 - Projects'!$K176)+IF(BC114="x",'3 - Projects'!$K177)+IF(BC115="x",'3 - Projects'!$K178)</f>
        <v>0</v>
      </c>
      <c r="BD331" s="85">
        <f>IF(BD111="x",'3 - Projects'!$K174,0)+IF(BD112="x",'3 - Projects'!$K175)+IF(BD113="x",'3 - Projects'!$K176)+IF(BD114="x",'3 - Projects'!$K177)+IF(BD115="x",'3 - Projects'!$K178)</f>
        <v>0</v>
      </c>
      <c r="BE331" s="85">
        <f>IF(BE111="x",'3 - Projects'!$K174,0)+IF(BE112="x",'3 - Projects'!$K175)+IF(BE113="x",'3 - Projects'!$K176)+IF(BE114="x",'3 - Projects'!$K177)+IF(BE115="x",'3 - Projects'!$K178)</f>
        <v>0</v>
      </c>
      <c r="BF331" s="85">
        <f>IF(BF111="x",'3 - Projects'!$K174,0)+IF(BF112="x",'3 - Projects'!$K175)+IF(BF113="x",'3 - Projects'!$K176)+IF(BF114="x",'3 - Projects'!$K177)+IF(BF115="x",'3 - Projects'!$K178)</f>
        <v>0</v>
      </c>
      <c r="BG331" s="85">
        <f>IF(BG111="x",'3 - Projects'!$K174,0)+IF(BG112="x",'3 - Projects'!$K175)+IF(BG113="x",'3 - Projects'!$K176)+IF(BG114="x",'3 - Projects'!$K177)+IF(BG115="x",'3 - Projects'!$K178)</f>
        <v>0</v>
      </c>
      <c r="BH331" s="86">
        <f>IF(BH111="x",'3 - Projects'!$K174,0)+IF(BH112="x",'3 - Projects'!$K175)+IF(BH113="x",'3 - Projects'!$K176)+IF(BH114="x",'3 - Projects'!$K177)+IF(BH115="x",'3 - Projects'!$K178)</f>
        <v>0</v>
      </c>
    </row>
    <row r="332" spans="1:60">
      <c r="A332" s="84"/>
      <c r="B332" s="85" t="str">
        <f>IF(Resource6_Name&lt;&gt;"",Resource6_Name&amp;"(s)","")</f>
        <v/>
      </c>
      <c r="C332" s="85"/>
      <c r="D332" s="85"/>
      <c r="E332" s="85"/>
      <c r="F332" s="85"/>
      <c r="G332" s="85"/>
      <c r="H332" s="85"/>
      <c r="I332" s="84">
        <f>IF(I111="x",'3 - Projects'!$L174,0)+IF(I112="x",'3 - Projects'!$L175)+IF(I113="x",'3 - Projects'!$L176)+IF(I114="x",'3 - Projects'!$L177)+IF(I115="x",'3 - Projects'!$L178)</f>
        <v>0</v>
      </c>
      <c r="J332" s="85">
        <f>IF(J111="x",'3 - Projects'!$L174,0)+IF(J112="x",'3 - Projects'!$L175)+IF(J113="x",'3 - Projects'!$L176)+IF(J114="x",'3 - Projects'!$L177)+IF(J115="x",'3 - Projects'!$L178)</f>
        <v>0</v>
      </c>
      <c r="K332" s="85">
        <f>IF(K111="x",'3 - Projects'!$L174,0)+IF(K112="x",'3 - Projects'!$L175)+IF(K113="x",'3 - Projects'!$L176)+IF(K114="x",'3 - Projects'!$L177)+IF(K115="x",'3 - Projects'!$L178)</f>
        <v>0</v>
      </c>
      <c r="L332" s="85">
        <f>IF(L111="x",'3 - Projects'!$L174,0)+IF(L112="x",'3 - Projects'!$L175)+IF(L113="x",'3 - Projects'!$L176)+IF(L114="x",'3 - Projects'!$L177)+IF(L115="x",'3 - Projects'!$L178)</f>
        <v>0</v>
      </c>
      <c r="M332" s="85">
        <f>IF(M111="x",'3 - Projects'!$L174,0)+IF(M112="x",'3 - Projects'!$L175)+IF(M113="x",'3 - Projects'!$L176)+IF(M114="x",'3 - Projects'!$L177)+IF(M115="x",'3 - Projects'!$L178)</f>
        <v>0</v>
      </c>
      <c r="N332" s="85">
        <f>IF(N111="x",'3 - Projects'!$L174,0)+IF(N112="x",'3 - Projects'!$L175)+IF(N113="x",'3 - Projects'!$L176)+IF(N114="x",'3 - Projects'!$L177)+IF(N115="x",'3 - Projects'!$L178)</f>
        <v>0</v>
      </c>
      <c r="O332" s="85">
        <f>IF(O111="x",'3 - Projects'!$L174,0)+IF(O112="x",'3 - Projects'!$L175)+IF(O113="x",'3 - Projects'!$L176)+IF(O114="x",'3 - Projects'!$L177)+IF(O115="x",'3 - Projects'!$L178)</f>
        <v>0</v>
      </c>
      <c r="P332" s="85">
        <f>IF(P111="x",'3 - Projects'!$L174,0)+IF(P112="x",'3 - Projects'!$L175)+IF(P113="x",'3 - Projects'!$L176)+IF(P114="x",'3 - Projects'!$L177)+IF(P115="x",'3 - Projects'!$L178)</f>
        <v>0</v>
      </c>
      <c r="Q332" s="85">
        <f>IF(Q111="x",'3 - Projects'!$L174,0)+IF(Q112="x",'3 - Projects'!$L175)+IF(Q113="x",'3 - Projects'!$L176)+IF(Q114="x",'3 - Projects'!$L177)+IF(Q115="x",'3 - Projects'!$L178)</f>
        <v>0</v>
      </c>
      <c r="R332" s="85">
        <f>IF(R111="x",'3 - Projects'!$L174,0)+IF(R112="x",'3 - Projects'!$L175)+IF(R113="x",'3 - Projects'!$L176)+IF(R114="x",'3 - Projects'!$L177)+IF(R115="x",'3 - Projects'!$L178)</f>
        <v>0</v>
      </c>
      <c r="S332" s="85">
        <f>IF(S111="x",'3 - Projects'!$L174,0)+IF(S112="x",'3 - Projects'!$L175)+IF(S113="x",'3 - Projects'!$L176)+IF(S114="x",'3 - Projects'!$L177)+IF(S115="x",'3 - Projects'!$L178)</f>
        <v>0</v>
      </c>
      <c r="T332" s="85">
        <f>IF(T111="x",'3 - Projects'!$L174,0)+IF(T112="x",'3 - Projects'!$L175)+IF(T113="x",'3 - Projects'!$L176)+IF(T114="x",'3 - Projects'!$L177)+IF(T115="x",'3 - Projects'!$L178)</f>
        <v>0</v>
      </c>
      <c r="U332" s="85">
        <f>IF(U111="x",'3 - Projects'!$L174,0)+IF(U112="x",'3 - Projects'!$L175)+IF(U113="x",'3 - Projects'!$L176)+IF(U114="x",'3 - Projects'!$L177)+IF(U115="x",'3 - Projects'!$L178)</f>
        <v>0</v>
      </c>
      <c r="V332" s="85">
        <f>IF(V111="x",'3 - Projects'!$L174,0)+IF(V112="x",'3 - Projects'!$L175)+IF(V113="x",'3 - Projects'!$L176)+IF(V114="x",'3 - Projects'!$L177)+IF(V115="x",'3 - Projects'!$L178)</f>
        <v>0</v>
      </c>
      <c r="W332" s="85">
        <f>IF(W111="x",'3 - Projects'!$L174,0)+IF(W112="x",'3 - Projects'!$L175)+IF(W113="x",'3 - Projects'!$L176)+IF(W114="x",'3 - Projects'!$L177)+IF(W115="x",'3 - Projects'!$L178)</f>
        <v>0</v>
      </c>
      <c r="X332" s="85">
        <f>IF(X111="x",'3 - Projects'!$L174,0)+IF(X112="x",'3 - Projects'!$L175)+IF(X113="x",'3 - Projects'!$L176)+IF(X114="x",'3 - Projects'!$L177)+IF(X115="x",'3 - Projects'!$L178)</f>
        <v>0</v>
      </c>
      <c r="Y332" s="85">
        <f>IF(Y111="x",'3 - Projects'!$L174,0)+IF(Y112="x",'3 - Projects'!$L175)+IF(Y113="x",'3 - Projects'!$L176)+IF(Y114="x",'3 - Projects'!$L177)+IF(Y115="x",'3 - Projects'!$L178)</f>
        <v>0</v>
      </c>
      <c r="Z332" s="85">
        <f>IF(Z111="x",'3 - Projects'!$L174,0)+IF(Z112="x",'3 - Projects'!$L175)+IF(Z113="x",'3 - Projects'!$L176)+IF(Z114="x",'3 - Projects'!$L177)+IF(Z115="x",'3 - Projects'!$L178)</f>
        <v>0</v>
      </c>
      <c r="AA332" s="85">
        <f>IF(AA111="x",'3 - Projects'!$L174,0)+IF(AA112="x",'3 - Projects'!$L175)+IF(AA113="x",'3 - Projects'!$L176)+IF(AA114="x",'3 - Projects'!$L177)+IF(AA115="x",'3 - Projects'!$L178)</f>
        <v>0</v>
      </c>
      <c r="AB332" s="85">
        <f>IF(AB111="x",'3 - Projects'!$L174,0)+IF(AB112="x",'3 - Projects'!$L175)+IF(AB113="x",'3 - Projects'!$L176)+IF(AB114="x",'3 - Projects'!$L177)+IF(AB115="x",'3 - Projects'!$L178)</f>
        <v>0</v>
      </c>
      <c r="AC332" s="85">
        <f>IF(AC111="x",'3 - Projects'!$L174,0)+IF(AC112="x",'3 - Projects'!$L175)+IF(AC113="x",'3 - Projects'!$L176)+IF(AC114="x",'3 - Projects'!$L177)+IF(AC115="x",'3 - Projects'!$L178)</f>
        <v>0</v>
      </c>
      <c r="AD332" s="85">
        <f>IF(AD111="x",'3 - Projects'!$L174,0)+IF(AD112="x",'3 - Projects'!$L175)+IF(AD113="x",'3 - Projects'!$L176)+IF(AD114="x",'3 - Projects'!$L177)+IF(AD115="x",'3 - Projects'!$L178)</f>
        <v>0</v>
      </c>
      <c r="AE332" s="85">
        <f>IF(AE111="x",'3 - Projects'!$L174,0)+IF(AE112="x",'3 - Projects'!$L175)+IF(AE113="x",'3 - Projects'!$L176)+IF(AE114="x",'3 - Projects'!$L177)+IF(AE115="x",'3 - Projects'!$L178)</f>
        <v>0</v>
      </c>
      <c r="AF332" s="85">
        <f>IF(AF111="x",'3 - Projects'!$L174,0)+IF(AF112="x",'3 - Projects'!$L175)+IF(AF113="x",'3 - Projects'!$L176)+IF(AF114="x",'3 - Projects'!$L177)+IF(AF115="x",'3 - Projects'!$L178)</f>
        <v>0</v>
      </c>
      <c r="AG332" s="85">
        <f>IF(AG111="x",'3 - Projects'!$L174,0)+IF(AG112="x",'3 - Projects'!$L175)+IF(AG113="x",'3 - Projects'!$L176)+IF(AG114="x",'3 - Projects'!$L177)+IF(AG115="x",'3 - Projects'!$L178)</f>
        <v>0</v>
      </c>
      <c r="AH332" s="85">
        <f>IF(AH111="x",'3 - Projects'!$L174,0)+IF(AH112="x",'3 - Projects'!$L175)+IF(AH113="x",'3 - Projects'!$L176)+IF(AH114="x",'3 - Projects'!$L177)+IF(AH115="x",'3 - Projects'!$L178)</f>
        <v>0</v>
      </c>
      <c r="AI332" s="85">
        <f>IF(AI111="x",'3 - Projects'!$L174,0)+IF(AI112="x",'3 - Projects'!$L175)+IF(AI113="x",'3 - Projects'!$L176)+IF(AI114="x",'3 - Projects'!$L177)+IF(AI115="x",'3 - Projects'!$L178)</f>
        <v>0</v>
      </c>
      <c r="AJ332" s="85">
        <f>IF(AJ111="x",'3 - Projects'!$L174,0)+IF(AJ112="x",'3 - Projects'!$L175)+IF(AJ113="x",'3 - Projects'!$L176)+IF(AJ114="x",'3 - Projects'!$L177)+IF(AJ115="x",'3 - Projects'!$L178)</f>
        <v>0</v>
      </c>
      <c r="AK332" s="85">
        <f>IF(AK111="x",'3 - Projects'!$L174,0)+IF(AK112="x",'3 - Projects'!$L175)+IF(AK113="x",'3 - Projects'!$L176)+IF(AK114="x",'3 - Projects'!$L177)+IF(AK115="x",'3 - Projects'!$L178)</f>
        <v>0</v>
      </c>
      <c r="AL332" s="85">
        <f>IF(AL111="x",'3 - Projects'!$L174,0)+IF(AL112="x",'3 - Projects'!$L175)+IF(AL113="x",'3 - Projects'!$L176)+IF(AL114="x",'3 - Projects'!$L177)+IF(AL115="x",'3 - Projects'!$L178)</f>
        <v>0</v>
      </c>
      <c r="AM332" s="85">
        <f>IF(AM111="x",'3 - Projects'!$L174,0)+IF(AM112="x",'3 - Projects'!$L175)+IF(AM113="x",'3 - Projects'!$L176)+IF(AM114="x",'3 - Projects'!$L177)+IF(AM115="x",'3 - Projects'!$L178)</f>
        <v>0</v>
      </c>
      <c r="AN332" s="85">
        <f>IF(AN111="x",'3 - Projects'!$L174,0)+IF(AN112="x",'3 - Projects'!$L175)+IF(AN113="x",'3 - Projects'!$L176)+IF(AN114="x",'3 - Projects'!$L177)+IF(AN115="x",'3 - Projects'!$L178)</f>
        <v>0</v>
      </c>
      <c r="AO332" s="85">
        <f>IF(AO111="x",'3 - Projects'!$L174,0)+IF(AO112="x",'3 - Projects'!$L175)+IF(AO113="x",'3 - Projects'!$L176)+IF(AO114="x",'3 - Projects'!$L177)+IF(AO115="x",'3 - Projects'!$L178)</f>
        <v>0</v>
      </c>
      <c r="AP332" s="85">
        <f>IF(AP111="x",'3 - Projects'!$L174,0)+IF(AP112="x",'3 - Projects'!$L175)+IF(AP113="x",'3 - Projects'!$L176)+IF(AP114="x",'3 - Projects'!$L177)+IF(AP115="x",'3 - Projects'!$L178)</f>
        <v>0</v>
      </c>
      <c r="AQ332" s="85">
        <f>IF(AQ111="x",'3 - Projects'!$L174,0)+IF(AQ112="x",'3 - Projects'!$L175)+IF(AQ113="x",'3 - Projects'!$L176)+IF(AQ114="x",'3 - Projects'!$L177)+IF(AQ115="x",'3 - Projects'!$L178)</f>
        <v>0</v>
      </c>
      <c r="AR332" s="85">
        <f>IF(AR111="x",'3 - Projects'!$L174,0)+IF(AR112="x",'3 - Projects'!$L175)+IF(AR113="x",'3 - Projects'!$L176)+IF(AR114="x",'3 - Projects'!$L177)+IF(AR115="x",'3 - Projects'!$L178)</f>
        <v>0</v>
      </c>
      <c r="AS332" s="85">
        <f>IF(AS111="x",'3 - Projects'!$L174,0)+IF(AS112="x",'3 - Projects'!$L175)+IF(AS113="x",'3 - Projects'!$L176)+IF(AS114="x",'3 - Projects'!$L177)+IF(AS115="x",'3 - Projects'!$L178)</f>
        <v>0</v>
      </c>
      <c r="AT332" s="85">
        <f>IF(AT111="x",'3 - Projects'!$L174,0)+IF(AT112="x",'3 - Projects'!$L175)+IF(AT113="x",'3 - Projects'!$L176)+IF(AT114="x",'3 - Projects'!$L177)+IF(AT115="x",'3 - Projects'!$L178)</f>
        <v>0</v>
      </c>
      <c r="AU332" s="85">
        <f>IF(AU111="x",'3 - Projects'!$L174,0)+IF(AU112="x",'3 - Projects'!$L175)+IF(AU113="x",'3 - Projects'!$L176)+IF(AU114="x",'3 - Projects'!$L177)+IF(AU115="x",'3 - Projects'!$L178)</f>
        <v>0</v>
      </c>
      <c r="AV332" s="85">
        <f>IF(AV111="x",'3 - Projects'!$L174,0)+IF(AV112="x",'3 - Projects'!$L175)+IF(AV113="x",'3 - Projects'!$L176)+IF(AV114="x",'3 - Projects'!$L177)+IF(AV115="x",'3 - Projects'!$L178)</f>
        <v>0</v>
      </c>
      <c r="AW332" s="85">
        <f>IF(AW111="x",'3 - Projects'!$L174,0)+IF(AW112="x",'3 - Projects'!$L175)+IF(AW113="x",'3 - Projects'!$L176)+IF(AW114="x",'3 - Projects'!$L177)+IF(AW115="x",'3 - Projects'!$L178)</f>
        <v>0</v>
      </c>
      <c r="AX332" s="85">
        <f>IF(AX111="x",'3 - Projects'!$L174,0)+IF(AX112="x",'3 - Projects'!$L175)+IF(AX113="x",'3 - Projects'!$L176)+IF(AX114="x",'3 - Projects'!$L177)+IF(AX115="x",'3 - Projects'!$L178)</f>
        <v>0</v>
      </c>
      <c r="AY332" s="85">
        <f>IF(AY111="x",'3 - Projects'!$L174,0)+IF(AY112="x",'3 - Projects'!$L175)+IF(AY113="x",'3 - Projects'!$L176)+IF(AY114="x",'3 - Projects'!$L177)+IF(AY115="x",'3 - Projects'!$L178)</f>
        <v>0</v>
      </c>
      <c r="AZ332" s="85">
        <f>IF(AZ111="x",'3 - Projects'!$L174,0)+IF(AZ112="x",'3 - Projects'!$L175)+IF(AZ113="x",'3 - Projects'!$L176)+IF(AZ114="x",'3 - Projects'!$L177)+IF(AZ115="x",'3 - Projects'!$L178)</f>
        <v>0</v>
      </c>
      <c r="BA332" s="85">
        <f>IF(BA111="x",'3 - Projects'!$L174,0)+IF(BA112="x",'3 - Projects'!$L175)+IF(BA113="x",'3 - Projects'!$L176)+IF(BA114="x",'3 - Projects'!$L177)+IF(BA115="x",'3 - Projects'!$L178)</f>
        <v>0</v>
      </c>
      <c r="BB332" s="85">
        <f>IF(BB111="x",'3 - Projects'!$L174,0)+IF(BB112="x",'3 - Projects'!$L175)+IF(BB113="x",'3 - Projects'!$L176)+IF(BB114="x",'3 - Projects'!$L177)+IF(BB115="x",'3 - Projects'!$L178)</f>
        <v>0</v>
      </c>
      <c r="BC332" s="85">
        <f>IF(BC111="x",'3 - Projects'!$L174,0)+IF(BC112="x",'3 - Projects'!$L175)+IF(BC113="x",'3 - Projects'!$L176)+IF(BC114="x",'3 - Projects'!$L177)+IF(BC115="x",'3 - Projects'!$L178)</f>
        <v>0</v>
      </c>
      <c r="BD332" s="85">
        <f>IF(BD111="x",'3 - Projects'!$L174,0)+IF(BD112="x",'3 - Projects'!$L175)+IF(BD113="x",'3 - Projects'!$L176)+IF(BD114="x",'3 - Projects'!$L177)+IF(BD115="x",'3 - Projects'!$L178)</f>
        <v>0</v>
      </c>
      <c r="BE332" s="85">
        <f>IF(BE111="x",'3 - Projects'!$L174,0)+IF(BE112="x",'3 - Projects'!$L175)+IF(BE113="x",'3 - Projects'!$L176)+IF(BE114="x",'3 - Projects'!$L177)+IF(BE115="x",'3 - Projects'!$L178)</f>
        <v>0</v>
      </c>
      <c r="BF332" s="85">
        <f>IF(BF111="x",'3 - Projects'!$L174,0)+IF(BF112="x",'3 - Projects'!$L175)+IF(BF113="x",'3 - Projects'!$L176)+IF(BF114="x",'3 - Projects'!$L177)+IF(BF115="x",'3 - Projects'!$L178)</f>
        <v>0</v>
      </c>
      <c r="BG332" s="85">
        <f>IF(BG111="x",'3 - Projects'!$L174,0)+IF(BG112="x",'3 - Projects'!$L175)+IF(BG113="x",'3 - Projects'!$L176)+IF(BG114="x",'3 - Projects'!$L177)+IF(BG115="x",'3 - Projects'!$L178)</f>
        <v>0</v>
      </c>
      <c r="BH332" s="86">
        <f>IF(BH111="x",'3 - Projects'!$L174,0)+IF(BH112="x",'3 - Projects'!$L175)+IF(BH113="x",'3 - Projects'!$L176)+IF(BH114="x",'3 - Projects'!$L177)+IF(BH115="x",'3 - Projects'!$L178)</f>
        <v>0</v>
      </c>
    </row>
    <row r="333" spans="1:60">
      <c r="A333" s="84"/>
      <c r="B333" s="85" t="str">
        <f>IF(Resource7_Name&lt;&gt;"",Resource7_Name&amp;"(s)","")</f>
        <v/>
      </c>
      <c r="C333" s="85"/>
      <c r="D333" s="85"/>
      <c r="E333" s="85"/>
      <c r="F333" s="85"/>
      <c r="G333" s="85"/>
      <c r="H333" s="85"/>
      <c r="I333" s="84">
        <f>IF(I111="x",'3 - Projects'!$M174,0)+IF(I112="x",'3 - Projects'!$M175)+IF(I113="x",'3 - Projects'!$M176)+IF(I114="x",'3 - Projects'!$M177)+IF(I115="x",'3 - Projects'!$M178)</f>
        <v>0</v>
      </c>
      <c r="J333" s="85">
        <f>IF(J111="x",'3 - Projects'!$M174,0)+IF(J112="x",'3 - Projects'!$M175)+IF(J113="x",'3 - Projects'!$M176)+IF(J114="x",'3 - Projects'!$M177)+IF(J115="x",'3 - Projects'!$M178)</f>
        <v>0</v>
      </c>
      <c r="K333" s="85">
        <f>IF(K111="x",'3 - Projects'!$M174,0)+IF(K112="x",'3 - Projects'!$M175)+IF(K113="x",'3 - Projects'!$M176)+IF(K114="x",'3 - Projects'!$M177)+IF(K115="x",'3 - Projects'!$M178)</f>
        <v>0</v>
      </c>
      <c r="L333" s="85">
        <f>IF(L111="x",'3 - Projects'!$M174,0)+IF(L112="x",'3 - Projects'!$M175)+IF(L113="x",'3 - Projects'!$M176)+IF(L114="x",'3 - Projects'!$M177)+IF(L115="x",'3 - Projects'!$M178)</f>
        <v>0</v>
      </c>
      <c r="M333" s="85">
        <f>IF(M111="x",'3 - Projects'!$M174,0)+IF(M112="x",'3 - Projects'!$M175)+IF(M113="x",'3 - Projects'!$M176)+IF(M114="x",'3 - Projects'!$M177)+IF(M115="x",'3 - Projects'!$M178)</f>
        <v>0</v>
      </c>
      <c r="N333" s="85">
        <f>IF(N111="x",'3 - Projects'!$M174,0)+IF(N112="x",'3 - Projects'!$M175)+IF(N113="x",'3 - Projects'!$M176)+IF(N114="x",'3 - Projects'!$M177)+IF(N115="x",'3 - Projects'!$M178)</f>
        <v>0</v>
      </c>
      <c r="O333" s="85">
        <f>IF(O111="x",'3 - Projects'!$M174,0)+IF(O112="x",'3 - Projects'!$M175)+IF(O113="x",'3 - Projects'!$M176)+IF(O114="x",'3 - Projects'!$M177)+IF(O115="x",'3 - Projects'!$M178)</f>
        <v>0</v>
      </c>
      <c r="P333" s="85">
        <f>IF(P111="x",'3 - Projects'!$M174,0)+IF(P112="x",'3 - Projects'!$M175)+IF(P113="x",'3 - Projects'!$M176)+IF(P114="x",'3 - Projects'!$M177)+IF(P115="x",'3 - Projects'!$M178)</f>
        <v>0</v>
      </c>
      <c r="Q333" s="85">
        <f>IF(Q111="x",'3 - Projects'!$M174,0)+IF(Q112="x",'3 - Projects'!$M175)+IF(Q113="x",'3 - Projects'!$M176)+IF(Q114="x",'3 - Projects'!$M177)+IF(Q115="x",'3 - Projects'!$M178)</f>
        <v>0</v>
      </c>
      <c r="R333" s="85">
        <f>IF(R111="x",'3 - Projects'!$M174,0)+IF(R112="x",'3 - Projects'!$M175)+IF(R113="x",'3 - Projects'!$M176)+IF(R114="x",'3 - Projects'!$M177)+IF(R115="x",'3 - Projects'!$M178)</f>
        <v>0</v>
      </c>
      <c r="S333" s="85">
        <f>IF(S111="x",'3 - Projects'!$M174,0)+IF(S112="x",'3 - Projects'!$M175)+IF(S113="x",'3 - Projects'!$M176)+IF(S114="x",'3 - Projects'!$M177)+IF(S115="x",'3 - Projects'!$M178)</f>
        <v>0</v>
      </c>
      <c r="T333" s="85">
        <f>IF(T111="x",'3 - Projects'!$M174,0)+IF(T112="x",'3 - Projects'!$M175)+IF(T113="x",'3 - Projects'!$M176)+IF(T114="x",'3 - Projects'!$M177)+IF(T115="x",'3 - Projects'!$M178)</f>
        <v>0</v>
      </c>
      <c r="U333" s="85">
        <f>IF(U111="x",'3 - Projects'!$M174,0)+IF(U112="x",'3 - Projects'!$M175)+IF(U113="x",'3 - Projects'!$M176)+IF(U114="x",'3 - Projects'!$M177)+IF(U115="x",'3 - Projects'!$M178)</f>
        <v>0</v>
      </c>
      <c r="V333" s="85">
        <f>IF(V111="x",'3 - Projects'!$M174,0)+IF(V112="x",'3 - Projects'!$M175)+IF(V113="x",'3 - Projects'!$M176)+IF(V114="x",'3 - Projects'!$M177)+IF(V115="x",'3 - Projects'!$M178)</f>
        <v>0</v>
      </c>
      <c r="W333" s="85">
        <f>IF(W111="x",'3 - Projects'!$M174,0)+IF(W112="x",'3 - Projects'!$M175)+IF(W113="x",'3 - Projects'!$M176)+IF(W114="x",'3 - Projects'!$M177)+IF(W115="x",'3 - Projects'!$M178)</f>
        <v>0</v>
      </c>
      <c r="X333" s="85">
        <f>IF(X111="x",'3 - Projects'!$M174,0)+IF(X112="x",'3 - Projects'!$M175)+IF(X113="x",'3 - Projects'!$M176)+IF(X114="x",'3 - Projects'!$M177)+IF(X115="x",'3 - Projects'!$M178)</f>
        <v>0</v>
      </c>
      <c r="Y333" s="85">
        <f>IF(Y111="x",'3 - Projects'!$M174,0)+IF(Y112="x",'3 - Projects'!$M175)+IF(Y113="x",'3 - Projects'!$M176)+IF(Y114="x",'3 - Projects'!$M177)+IF(Y115="x",'3 - Projects'!$M178)</f>
        <v>0</v>
      </c>
      <c r="Z333" s="85">
        <f>IF(Z111="x",'3 - Projects'!$M174,0)+IF(Z112="x",'3 - Projects'!$M175)+IF(Z113="x",'3 - Projects'!$M176)+IF(Z114="x",'3 - Projects'!$M177)+IF(Z115="x",'3 - Projects'!$M178)</f>
        <v>0</v>
      </c>
      <c r="AA333" s="85">
        <f>IF(AA111="x",'3 - Projects'!$M174,0)+IF(AA112="x",'3 - Projects'!$M175)+IF(AA113="x",'3 - Projects'!$M176)+IF(AA114="x",'3 - Projects'!$M177)+IF(AA115="x",'3 - Projects'!$M178)</f>
        <v>0</v>
      </c>
      <c r="AB333" s="85">
        <f>IF(AB111="x",'3 - Projects'!$M174,0)+IF(AB112="x",'3 - Projects'!$M175)+IF(AB113="x",'3 - Projects'!$M176)+IF(AB114="x",'3 - Projects'!$M177)+IF(AB115="x",'3 - Projects'!$M178)</f>
        <v>0</v>
      </c>
      <c r="AC333" s="85">
        <f>IF(AC111="x",'3 - Projects'!$M174,0)+IF(AC112="x",'3 - Projects'!$M175)+IF(AC113="x",'3 - Projects'!$M176)+IF(AC114="x",'3 - Projects'!$M177)+IF(AC115="x",'3 - Projects'!$M178)</f>
        <v>0</v>
      </c>
      <c r="AD333" s="85">
        <f>IF(AD111="x",'3 - Projects'!$M174,0)+IF(AD112="x",'3 - Projects'!$M175)+IF(AD113="x",'3 - Projects'!$M176)+IF(AD114="x",'3 - Projects'!$M177)+IF(AD115="x",'3 - Projects'!$M178)</f>
        <v>0</v>
      </c>
      <c r="AE333" s="85">
        <f>IF(AE111="x",'3 - Projects'!$M174,0)+IF(AE112="x",'3 - Projects'!$M175)+IF(AE113="x",'3 - Projects'!$M176)+IF(AE114="x",'3 - Projects'!$M177)+IF(AE115="x",'3 - Projects'!$M178)</f>
        <v>0</v>
      </c>
      <c r="AF333" s="85">
        <f>IF(AF111="x",'3 - Projects'!$M174,0)+IF(AF112="x",'3 - Projects'!$M175)+IF(AF113="x",'3 - Projects'!$M176)+IF(AF114="x",'3 - Projects'!$M177)+IF(AF115="x",'3 - Projects'!$M178)</f>
        <v>0</v>
      </c>
      <c r="AG333" s="85">
        <f>IF(AG111="x",'3 - Projects'!$M174,0)+IF(AG112="x",'3 - Projects'!$M175)+IF(AG113="x",'3 - Projects'!$M176)+IF(AG114="x",'3 - Projects'!$M177)+IF(AG115="x",'3 - Projects'!$M178)</f>
        <v>0</v>
      </c>
      <c r="AH333" s="85">
        <f>IF(AH111="x",'3 - Projects'!$M174,0)+IF(AH112="x",'3 - Projects'!$M175)+IF(AH113="x",'3 - Projects'!$M176)+IF(AH114="x",'3 - Projects'!$M177)+IF(AH115="x",'3 - Projects'!$M178)</f>
        <v>0</v>
      </c>
      <c r="AI333" s="85">
        <f>IF(AI111="x",'3 - Projects'!$M174,0)+IF(AI112="x",'3 - Projects'!$M175)+IF(AI113="x",'3 - Projects'!$M176)+IF(AI114="x",'3 - Projects'!$M177)+IF(AI115="x",'3 - Projects'!$M178)</f>
        <v>0</v>
      </c>
      <c r="AJ333" s="85">
        <f>IF(AJ111="x",'3 - Projects'!$M174,0)+IF(AJ112="x",'3 - Projects'!$M175)+IF(AJ113="x",'3 - Projects'!$M176)+IF(AJ114="x",'3 - Projects'!$M177)+IF(AJ115="x",'3 - Projects'!$M178)</f>
        <v>0</v>
      </c>
      <c r="AK333" s="85">
        <f>IF(AK111="x",'3 - Projects'!$M174,0)+IF(AK112="x",'3 - Projects'!$M175)+IF(AK113="x",'3 - Projects'!$M176)+IF(AK114="x",'3 - Projects'!$M177)+IF(AK115="x",'3 - Projects'!$M178)</f>
        <v>0</v>
      </c>
      <c r="AL333" s="85">
        <f>IF(AL111="x",'3 - Projects'!$M174,0)+IF(AL112="x",'3 - Projects'!$M175)+IF(AL113="x",'3 - Projects'!$M176)+IF(AL114="x",'3 - Projects'!$M177)+IF(AL115="x",'3 - Projects'!$M178)</f>
        <v>0</v>
      </c>
      <c r="AM333" s="85">
        <f>IF(AM111="x",'3 - Projects'!$M174,0)+IF(AM112="x",'3 - Projects'!$M175)+IF(AM113="x",'3 - Projects'!$M176)+IF(AM114="x",'3 - Projects'!$M177)+IF(AM115="x",'3 - Projects'!$M178)</f>
        <v>0</v>
      </c>
      <c r="AN333" s="85">
        <f>IF(AN111="x",'3 - Projects'!$M174,0)+IF(AN112="x",'3 - Projects'!$M175)+IF(AN113="x",'3 - Projects'!$M176)+IF(AN114="x",'3 - Projects'!$M177)+IF(AN115="x",'3 - Projects'!$M178)</f>
        <v>0</v>
      </c>
      <c r="AO333" s="85">
        <f>IF(AO111="x",'3 - Projects'!$M174,0)+IF(AO112="x",'3 - Projects'!$M175)+IF(AO113="x",'3 - Projects'!$M176)+IF(AO114="x",'3 - Projects'!$M177)+IF(AO115="x",'3 - Projects'!$M178)</f>
        <v>0</v>
      </c>
      <c r="AP333" s="85">
        <f>IF(AP111="x",'3 - Projects'!$M174,0)+IF(AP112="x",'3 - Projects'!$M175)+IF(AP113="x",'3 - Projects'!$M176)+IF(AP114="x",'3 - Projects'!$M177)+IF(AP115="x",'3 - Projects'!$M178)</f>
        <v>0</v>
      </c>
      <c r="AQ333" s="85">
        <f>IF(AQ111="x",'3 - Projects'!$M174,0)+IF(AQ112="x",'3 - Projects'!$M175)+IF(AQ113="x",'3 - Projects'!$M176)+IF(AQ114="x",'3 - Projects'!$M177)+IF(AQ115="x",'3 - Projects'!$M178)</f>
        <v>0</v>
      </c>
      <c r="AR333" s="85">
        <f>IF(AR111="x",'3 - Projects'!$M174,0)+IF(AR112="x",'3 - Projects'!$M175)+IF(AR113="x",'3 - Projects'!$M176)+IF(AR114="x",'3 - Projects'!$M177)+IF(AR115="x",'3 - Projects'!$M178)</f>
        <v>0</v>
      </c>
      <c r="AS333" s="85">
        <f>IF(AS111="x",'3 - Projects'!$M174,0)+IF(AS112="x",'3 - Projects'!$M175)+IF(AS113="x",'3 - Projects'!$M176)+IF(AS114="x",'3 - Projects'!$M177)+IF(AS115="x",'3 - Projects'!$M178)</f>
        <v>0</v>
      </c>
      <c r="AT333" s="85">
        <f>IF(AT111="x",'3 - Projects'!$M174,0)+IF(AT112="x",'3 - Projects'!$M175)+IF(AT113="x",'3 - Projects'!$M176)+IF(AT114="x",'3 - Projects'!$M177)+IF(AT115="x",'3 - Projects'!$M178)</f>
        <v>0</v>
      </c>
      <c r="AU333" s="85">
        <f>IF(AU111="x",'3 - Projects'!$M174,0)+IF(AU112="x",'3 - Projects'!$M175)+IF(AU113="x",'3 - Projects'!$M176)+IF(AU114="x",'3 - Projects'!$M177)+IF(AU115="x",'3 - Projects'!$M178)</f>
        <v>0</v>
      </c>
      <c r="AV333" s="85">
        <f>IF(AV111="x",'3 - Projects'!$M174,0)+IF(AV112="x",'3 - Projects'!$M175)+IF(AV113="x",'3 - Projects'!$M176)+IF(AV114="x",'3 - Projects'!$M177)+IF(AV115="x",'3 - Projects'!$M178)</f>
        <v>0</v>
      </c>
      <c r="AW333" s="85">
        <f>IF(AW111="x",'3 - Projects'!$M174,0)+IF(AW112="x",'3 - Projects'!$M175)+IF(AW113="x",'3 - Projects'!$M176)+IF(AW114="x",'3 - Projects'!$M177)+IF(AW115="x",'3 - Projects'!$M178)</f>
        <v>0</v>
      </c>
      <c r="AX333" s="85">
        <f>IF(AX111="x",'3 - Projects'!$M174,0)+IF(AX112="x",'3 - Projects'!$M175)+IF(AX113="x",'3 - Projects'!$M176)+IF(AX114="x",'3 - Projects'!$M177)+IF(AX115="x",'3 - Projects'!$M178)</f>
        <v>0</v>
      </c>
      <c r="AY333" s="85">
        <f>IF(AY111="x",'3 - Projects'!$M174,0)+IF(AY112="x",'3 - Projects'!$M175)+IF(AY113="x",'3 - Projects'!$M176)+IF(AY114="x",'3 - Projects'!$M177)+IF(AY115="x",'3 - Projects'!$M178)</f>
        <v>0</v>
      </c>
      <c r="AZ333" s="85">
        <f>IF(AZ111="x",'3 - Projects'!$M174,0)+IF(AZ112="x",'3 - Projects'!$M175)+IF(AZ113="x",'3 - Projects'!$M176)+IF(AZ114="x",'3 - Projects'!$M177)+IF(AZ115="x",'3 - Projects'!$M178)</f>
        <v>0</v>
      </c>
      <c r="BA333" s="85">
        <f>IF(BA111="x",'3 - Projects'!$M174,0)+IF(BA112="x",'3 - Projects'!$M175)+IF(BA113="x",'3 - Projects'!$M176)+IF(BA114="x",'3 - Projects'!$M177)+IF(BA115="x",'3 - Projects'!$M178)</f>
        <v>0</v>
      </c>
      <c r="BB333" s="85">
        <f>IF(BB111="x",'3 - Projects'!$M174,0)+IF(BB112="x",'3 - Projects'!$M175)+IF(BB113="x",'3 - Projects'!$M176)+IF(BB114="x",'3 - Projects'!$M177)+IF(BB115="x",'3 - Projects'!$M178)</f>
        <v>0</v>
      </c>
      <c r="BC333" s="85">
        <f>IF(BC111="x",'3 - Projects'!$M174,0)+IF(BC112="x",'3 - Projects'!$M175)+IF(BC113="x",'3 - Projects'!$M176)+IF(BC114="x",'3 - Projects'!$M177)+IF(BC115="x",'3 - Projects'!$M178)</f>
        <v>0</v>
      </c>
      <c r="BD333" s="85">
        <f>IF(BD111="x",'3 - Projects'!$M174,0)+IF(BD112="x",'3 - Projects'!$M175)+IF(BD113="x",'3 - Projects'!$M176)+IF(BD114="x",'3 - Projects'!$M177)+IF(BD115="x",'3 - Projects'!$M178)</f>
        <v>0</v>
      </c>
      <c r="BE333" s="85">
        <f>IF(BE111="x",'3 - Projects'!$M174,0)+IF(BE112="x",'3 - Projects'!$M175)+IF(BE113="x",'3 - Projects'!$M176)+IF(BE114="x",'3 - Projects'!$M177)+IF(BE115="x",'3 - Projects'!$M178)</f>
        <v>0</v>
      </c>
      <c r="BF333" s="85">
        <f>IF(BF111="x",'3 - Projects'!$M174,0)+IF(BF112="x",'3 - Projects'!$M175)+IF(BF113="x",'3 - Projects'!$M176)+IF(BF114="x",'3 - Projects'!$M177)+IF(BF115="x",'3 - Projects'!$M178)</f>
        <v>0</v>
      </c>
      <c r="BG333" s="85">
        <f>IF(BG111="x",'3 - Projects'!$M174,0)+IF(BG112="x",'3 - Projects'!$M175)+IF(BG113="x",'3 - Projects'!$M176)+IF(BG114="x",'3 - Projects'!$M177)+IF(BG115="x",'3 - Projects'!$M178)</f>
        <v>0</v>
      </c>
      <c r="BH333" s="86">
        <f>IF(BH111="x",'3 - Projects'!$M174,0)+IF(BH112="x",'3 - Projects'!$M175)+IF(BH113="x",'3 - Projects'!$M176)+IF(BH114="x",'3 - Projects'!$M177)+IF(BH115="x",'3 - Projects'!$M178)</f>
        <v>0</v>
      </c>
    </row>
    <row r="334" spans="1:60">
      <c r="A334" s="84"/>
      <c r="B334" s="85" t="str">
        <f>IF(Resource8_Name&lt;&gt;"",Resource8_Name&amp;"(s)","")</f>
        <v/>
      </c>
      <c r="C334" s="85"/>
      <c r="D334" s="85"/>
      <c r="E334" s="85"/>
      <c r="F334" s="85"/>
      <c r="G334" s="85"/>
      <c r="H334" s="85"/>
      <c r="I334" s="84">
        <f>IF(I111="x",'3 - Projects'!$N174,0)+IF(I112="x",'3 - Projects'!$N175)+IF(I113="x",'3 - Projects'!$N176)+IF(I114="x",'3 - Projects'!$N177)+IF(I115="x",'3 - Projects'!$N178)</f>
        <v>0</v>
      </c>
      <c r="J334" s="85">
        <f>IF(J111="x",'3 - Projects'!$N174,0)+IF(J112="x",'3 - Projects'!$N175)+IF(J113="x",'3 - Projects'!$N176)+IF(J114="x",'3 - Projects'!$N177)+IF(J115="x",'3 - Projects'!$N178)</f>
        <v>0</v>
      </c>
      <c r="K334" s="85">
        <f>IF(K111="x",'3 - Projects'!$N174,0)+IF(K112="x",'3 - Projects'!$N175)+IF(K113="x",'3 - Projects'!$N176)+IF(K114="x",'3 - Projects'!$N177)+IF(K115="x",'3 - Projects'!$N178)</f>
        <v>0</v>
      </c>
      <c r="L334" s="85">
        <f>IF(L111="x",'3 - Projects'!$N174,0)+IF(L112="x",'3 - Projects'!$N175)+IF(L113="x",'3 - Projects'!$N176)+IF(L114="x",'3 - Projects'!$N177)+IF(L115="x",'3 - Projects'!$N178)</f>
        <v>0</v>
      </c>
      <c r="M334" s="85">
        <f>IF(M111="x",'3 - Projects'!$N174,0)+IF(M112="x",'3 - Projects'!$N175)+IF(M113="x",'3 - Projects'!$N176)+IF(M114="x",'3 - Projects'!$N177)+IF(M115="x",'3 - Projects'!$N178)</f>
        <v>0</v>
      </c>
      <c r="N334" s="85">
        <f>IF(N111="x",'3 - Projects'!$N174,0)+IF(N112="x",'3 - Projects'!$N175)+IF(N113="x",'3 - Projects'!$N176)+IF(N114="x",'3 - Projects'!$N177)+IF(N115="x",'3 - Projects'!$N178)</f>
        <v>0</v>
      </c>
      <c r="O334" s="85">
        <f>IF(O111="x",'3 - Projects'!$N174,0)+IF(O112="x",'3 - Projects'!$N175)+IF(O113="x",'3 - Projects'!$N176)+IF(O114="x",'3 - Projects'!$N177)+IF(O115="x",'3 - Projects'!$N178)</f>
        <v>0</v>
      </c>
      <c r="P334" s="85">
        <f>IF(P111="x",'3 - Projects'!$N174,0)+IF(P112="x",'3 - Projects'!$N175)+IF(P113="x",'3 - Projects'!$N176)+IF(P114="x",'3 - Projects'!$N177)+IF(P115="x",'3 - Projects'!$N178)</f>
        <v>0</v>
      </c>
      <c r="Q334" s="85">
        <f>IF(Q111="x",'3 - Projects'!$N174,0)+IF(Q112="x",'3 - Projects'!$N175)+IF(Q113="x",'3 - Projects'!$N176)+IF(Q114="x",'3 - Projects'!$N177)+IF(Q115="x",'3 - Projects'!$N178)</f>
        <v>0</v>
      </c>
      <c r="R334" s="85">
        <f>IF(R111="x",'3 - Projects'!$N174,0)+IF(R112="x",'3 - Projects'!$N175)+IF(R113="x",'3 - Projects'!$N176)+IF(R114="x",'3 - Projects'!$N177)+IF(R115="x",'3 - Projects'!$N178)</f>
        <v>0</v>
      </c>
      <c r="S334" s="85">
        <f>IF(S111="x",'3 - Projects'!$N174,0)+IF(S112="x",'3 - Projects'!$N175)+IF(S113="x",'3 - Projects'!$N176)+IF(S114="x",'3 - Projects'!$N177)+IF(S115="x",'3 - Projects'!$N178)</f>
        <v>0</v>
      </c>
      <c r="T334" s="85">
        <f>IF(T111="x",'3 - Projects'!$N174,0)+IF(T112="x",'3 - Projects'!$N175)+IF(T113="x",'3 - Projects'!$N176)+IF(T114="x",'3 - Projects'!$N177)+IF(T115="x",'3 - Projects'!$N178)</f>
        <v>0</v>
      </c>
      <c r="U334" s="85">
        <f>IF(U111="x",'3 - Projects'!$N174,0)+IF(U112="x",'3 - Projects'!$N175)+IF(U113="x",'3 - Projects'!$N176)+IF(U114="x",'3 - Projects'!$N177)+IF(U115="x",'3 - Projects'!$N178)</f>
        <v>0</v>
      </c>
      <c r="V334" s="85">
        <f>IF(V111="x",'3 - Projects'!$N174,0)+IF(V112="x",'3 - Projects'!$N175)+IF(V113="x",'3 - Projects'!$N176)+IF(V114="x",'3 - Projects'!$N177)+IF(V115="x",'3 - Projects'!$N178)</f>
        <v>0</v>
      </c>
      <c r="W334" s="85">
        <f>IF(W111="x",'3 - Projects'!$N174,0)+IF(W112="x",'3 - Projects'!$N175)+IF(W113="x",'3 - Projects'!$N176)+IF(W114="x",'3 - Projects'!$N177)+IF(W115="x",'3 - Projects'!$N178)</f>
        <v>0</v>
      </c>
      <c r="X334" s="85">
        <f>IF(X111="x",'3 - Projects'!$N174,0)+IF(X112="x",'3 - Projects'!$N175)+IF(X113="x",'3 - Projects'!$N176)+IF(X114="x",'3 - Projects'!$N177)+IF(X115="x",'3 - Projects'!$N178)</f>
        <v>0</v>
      </c>
      <c r="Y334" s="85">
        <f>IF(Y111="x",'3 - Projects'!$N174,0)+IF(Y112="x",'3 - Projects'!$N175)+IF(Y113="x",'3 - Projects'!$N176)+IF(Y114="x",'3 - Projects'!$N177)+IF(Y115="x",'3 - Projects'!$N178)</f>
        <v>0</v>
      </c>
      <c r="Z334" s="85">
        <f>IF(Z111="x",'3 - Projects'!$N174,0)+IF(Z112="x",'3 - Projects'!$N175)+IF(Z113="x",'3 - Projects'!$N176)+IF(Z114="x",'3 - Projects'!$N177)+IF(Z115="x",'3 - Projects'!$N178)</f>
        <v>0</v>
      </c>
      <c r="AA334" s="85">
        <f>IF(AA111="x",'3 - Projects'!$N174,0)+IF(AA112="x",'3 - Projects'!$N175)+IF(AA113="x",'3 - Projects'!$N176)+IF(AA114="x",'3 - Projects'!$N177)+IF(AA115="x",'3 - Projects'!$N178)</f>
        <v>0</v>
      </c>
      <c r="AB334" s="85">
        <f>IF(AB111="x",'3 - Projects'!$N174,0)+IF(AB112="x",'3 - Projects'!$N175)+IF(AB113="x",'3 - Projects'!$N176)+IF(AB114="x",'3 - Projects'!$N177)+IF(AB115="x",'3 - Projects'!$N178)</f>
        <v>0</v>
      </c>
      <c r="AC334" s="85">
        <f>IF(AC111="x",'3 - Projects'!$N174,0)+IF(AC112="x",'3 - Projects'!$N175)+IF(AC113="x",'3 - Projects'!$N176)+IF(AC114="x",'3 - Projects'!$N177)+IF(AC115="x",'3 - Projects'!$N178)</f>
        <v>0</v>
      </c>
      <c r="AD334" s="85">
        <f>IF(AD111="x",'3 - Projects'!$N174,0)+IF(AD112="x",'3 - Projects'!$N175)+IF(AD113="x",'3 - Projects'!$N176)+IF(AD114="x",'3 - Projects'!$N177)+IF(AD115="x",'3 - Projects'!$N178)</f>
        <v>0</v>
      </c>
      <c r="AE334" s="85">
        <f>IF(AE111="x",'3 - Projects'!$N174,0)+IF(AE112="x",'3 - Projects'!$N175)+IF(AE113="x",'3 - Projects'!$N176)+IF(AE114="x",'3 - Projects'!$N177)+IF(AE115="x",'3 - Projects'!$N178)</f>
        <v>0</v>
      </c>
      <c r="AF334" s="85">
        <f>IF(AF111="x",'3 - Projects'!$N174,0)+IF(AF112="x",'3 - Projects'!$N175)+IF(AF113="x",'3 - Projects'!$N176)+IF(AF114="x",'3 - Projects'!$N177)+IF(AF115="x",'3 - Projects'!$N178)</f>
        <v>0</v>
      </c>
      <c r="AG334" s="85">
        <f>IF(AG111="x",'3 - Projects'!$N174,0)+IF(AG112="x",'3 - Projects'!$N175)+IF(AG113="x",'3 - Projects'!$N176)+IF(AG114="x",'3 - Projects'!$N177)+IF(AG115="x",'3 - Projects'!$N178)</f>
        <v>0</v>
      </c>
      <c r="AH334" s="85">
        <f>IF(AH111="x",'3 - Projects'!$N174,0)+IF(AH112="x",'3 - Projects'!$N175)+IF(AH113="x",'3 - Projects'!$N176)+IF(AH114="x",'3 - Projects'!$N177)+IF(AH115="x",'3 - Projects'!$N178)</f>
        <v>0</v>
      </c>
      <c r="AI334" s="85">
        <f>IF(AI111="x",'3 - Projects'!$N174,0)+IF(AI112="x",'3 - Projects'!$N175)+IF(AI113="x",'3 - Projects'!$N176)+IF(AI114="x",'3 - Projects'!$N177)+IF(AI115="x",'3 - Projects'!$N178)</f>
        <v>0</v>
      </c>
      <c r="AJ334" s="85">
        <f>IF(AJ111="x",'3 - Projects'!$N174,0)+IF(AJ112="x",'3 - Projects'!$N175)+IF(AJ113="x",'3 - Projects'!$N176)+IF(AJ114="x",'3 - Projects'!$N177)+IF(AJ115="x",'3 - Projects'!$N178)</f>
        <v>0</v>
      </c>
      <c r="AK334" s="85">
        <f>IF(AK111="x",'3 - Projects'!$N174,0)+IF(AK112="x",'3 - Projects'!$N175)+IF(AK113="x",'3 - Projects'!$N176)+IF(AK114="x",'3 - Projects'!$N177)+IF(AK115="x",'3 - Projects'!$N178)</f>
        <v>0</v>
      </c>
      <c r="AL334" s="85">
        <f>IF(AL111="x",'3 - Projects'!$N174,0)+IF(AL112="x",'3 - Projects'!$N175)+IF(AL113="x",'3 - Projects'!$N176)+IF(AL114="x",'3 - Projects'!$N177)+IF(AL115="x",'3 - Projects'!$N178)</f>
        <v>0</v>
      </c>
      <c r="AM334" s="85">
        <f>IF(AM111="x",'3 - Projects'!$N174,0)+IF(AM112="x",'3 - Projects'!$N175)+IF(AM113="x",'3 - Projects'!$N176)+IF(AM114="x",'3 - Projects'!$N177)+IF(AM115="x",'3 - Projects'!$N178)</f>
        <v>0</v>
      </c>
      <c r="AN334" s="85">
        <f>IF(AN111="x",'3 - Projects'!$N174,0)+IF(AN112="x",'3 - Projects'!$N175)+IF(AN113="x",'3 - Projects'!$N176)+IF(AN114="x",'3 - Projects'!$N177)+IF(AN115="x",'3 - Projects'!$N178)</f>
        <v>0</v>
      </c>
      <c r="AO334" s="85">
        <f>IF(AO111="x",'3 - Projects'!$N174,0)+IF(AO112="x",'3 - Projects'!$N175)+IF(AO113="x",'3 - Projects'!$N176)+IF(AO114="x",'3 - Projects'!$N177)+IF(AO115="x",'3 - Projects'!$N178)</f>
        <v>0</v>
      </c>
      <c r="AP334" s="85">
        <f>IF(AP111="x",'3 - Projects'!$N174,0)+IF(AP112="x",'3 - Projects'!$N175)+IF(AP113="x",'3 - Projects'!$N176)+IF(AP114="x",'3 - Projects'!$N177)+IF(AP115="x",'3 - Projects'!$N178)</f>
        <v>0</v>
      </c>
      <c r="AQ334" s="85">
        <f>IF(AQ111="x",'3 - Projects'!$N174,0)+IF(AQ112="x",'3 - Projects'!$N175)+IF(AQ113="x",'3 - Projects'!$N176)+IF(AQ114="x",'3 - Projects'!$N177)+IF(AQ115="x",'3 - Projects'!$N178)</f>
        <v>0</v>
      </c>
      <c r="AR334" s="85">
        <f>IF(AR111="x",'3 - Projects'!$N174,0)+IF(AR112="x",'3 - Projects'!$N175)+IF(AR113="x",'3 - Projects'!$N176)+IF(AR114="x",'3 - Projects'!$N177)+IF(AR115="x",'3 - Projects'!$N178)</f>
        <v>0</v>
      </c>
      <c r="AS334" s="85">
        <f>IF(AS111="x",'3 - Projects'!$N174,0)+IF(AS112="x",'3 - Projects'!$N175)+IF(AS113="x",'3 - Projects'!$N176)+IF(AS114="x",'3 - Projects'!$N177)+IF(AS115="x",'3 - Projects'!$N178)</f>
        <v>0</v>
      </c>
      <c r="AT334" s="85">
        <f>IF(AT111="x",'3 - Projects'!$N174,0)+IF(AT112="x",'3 - Projects'!$N175)+IF(AT113="x",'3 - Projects'!$N176)+IF(AT114="x",'3 - Projects'!$N177)+IF(AT115="x",'3 - Projects'!$N178)</f>
        <v>0</v>
      </c>
      <c r="AU334" s="85">
        <f>IF(AU111="x",'3 - Projects'!$N174,0)+IF(AU112="x",'3 - Projects'!$N175)+IF(AU113="x",'3 - Projects'!$N176)+IF(AU114="x",'3 - Projects'!$N177)+IF(AU115="x",'3 - Projects'!$N178)</f>
        <v>0</v>
      </c>
      <c r="AV334" s="85">
        <f>IF(AV111="x",'3 - Projects'!$N174,0)+IF(AV112="x",'3 - Projects'!$N175)+IF(AV113="x",'3 - Projects'!$N176)+IF(AV114="x",'3 - Projects'!$N177)+IF(AV115="x",'3 - Projects'!$N178)</f>
        <v>0</v>
      </c>
      <c r="AW334" s="85">
        <f>IF(AW111="x",'3 - Projects'!$N174,0)+IF(AW112="x",'3 - Projects'!$N175)+IF(AW113="x",'3 - Projects'!$N176)+IF(AW114="x",'3 - Projects'!$N177)+IF(AW115="x",'3 - Projects'!$N178)</f>
        <v>0</v>
      </c>
      <c r="AX334" s="85">
        <f>IF(AX111="x",'3 - Projects'!$N174,0)+IF(AX112="x",'3 - Projects'!$N175)+IF(AX113="x",'3 - Projects'!$N176)+IF(AX114="x",'3 - Projects'!$N177)+IF(AX115="x",'3 - Projects'!$N178)</f>
        <v>0</v>
      </c>
      <c r="AY334" s="85">
        <f>IF(AY111="x",'3 - Projects'!$N174,0)+IF(AY112="x",'3 - Projects'!$N175)+IF(AY113="x",'3 - Projects'!$N176)+IF(AY114="x",'3 - Projects'!$N177)+IF(AY115="x",'3 - Projects'!$N178)</f>
        <v>0</v>
      </c>
      <c r="AZ334" s="85">
        <f>IF(AZ111="x",'3 - Projects'!$N174,0)+IF(AZ112="x",'3 - Projects'!$N175)+IF(AZ113="x",'3 - Projects'!$N176)+IF(AZ114="x",'3 - Projects'!$N177)+IF(AZ115="x",'3 - Projects'!$N178)</f>
        <v>0</v>
      </c>
      <c r="BA334" s="85">
        <f>IF(BA111="x",'3 - Projects'!$N174,0)+IF(BA112="x",'3 - Projects'!$N175)+IF(BA113="x",'3 - Projects'!$N176)+IF(BA114="x",'3 - Projects'!$N177)+IF(BA115="x",'3 - Projects'!$N178)</f>
        <v>0</v>
      </c>
      <c r="BB334" s="85">
        <f>IF(BB111="x",'3 - Projects'!$N174,0)+IF(BB112="x",'3 - Projects'!$N175)+IF(BB113="x",'3 - Projects'!$N176)+IF(BB114="x",'3 - Projects'!$N177)+IF(BB115="x",'3 - Projects'!$N178)</f>
        <v>0</v>
      </c>
      <c r="BC334" s="85">
        <f>IF(BC111="x",'3 - Projects'!$N174,0)+IF(BC112="x",'3 - Projects'!$N175)+IF(BC113="x",'3 - Projects'!$N176)+IF(BC114="x",'3 - Projects'!$N177)+IF(BC115="x",'3 - Projects'!$N178)</f>
        <v>0</v>
      </c>
      <c r="BD334" s="85">
        <f>IF(BD111="x",'3 - Projects'!$N174,0)+IF(BD112="x",'3 - Projects'!$N175)+IF(BD113="x",'3 - Projects'!$N176)+IF(BD114="x",'3 - Projects'!$N177)+IF(BD115="x",'3 - Projects'!$N178)</f>
        <v>0</v>
      </c>
      <c r="BE334" s="85">
        <f>IF(BE111="x",'3 - Projects'!$N174,0)+IF(BE112="x",'3 - Projects'!$N175)+IF(BE113="x",'3 - Projects'!$N176)+IF(BE114="x",'3 - Projects'!$N177)+IF(BE115="x",'3 - Projects'!$N178)</f>
        <v>0</v>
      </c>
      <c r="BF334" s="85">
        <f>IF(BF111="x",'3 - Projects'!$N174,0)+IF(BF112="x",'3 - Projects'!$N175)+IF(BF113="x",'3 - Projects'!$N176)+IF(BF114="x",'3 - Projects'!$N177)+IF(BF115="x",'3 - Projects'!$N178)</f>
        <v>0</v>
      </c>
      <c r="BG334" s="85">
        <f>IF(BG111="x",'3 - Projects'!$N174,0)+IF(BG112="x",'3 - Projects'!$N175)+IF(BG113="x",'3 - Projects'!$N176)+IF(BG114="x",'3 - Projects'!$N177)+IF(BG115="x",'3 - Projects'!$N178)</f>
        <v>0</v>
      </c>
      <c r="BH334" s="86">
        <f>IF(BH111="x",'3 - Projects'!$N174,0)+IF(BH112="x",'3 - Projects'!$N175)+IF(BH113="x",'3 - Projects'!$N176)+IF(BH114="x",'3 - Projects'!$N177)+IF(BH115="x",'3 - Projects'!$N178)</f>
        <v>0</v>
      </c>
    </row>
    <row r="335" spans="1:60">
      <c r="A335" s="84"/>
      <c r="B335" s="85" t="str">
        <f>IF(Resource9_Name&lt;&gt;"",Resource9_Name&amp;"(s)","")</f>
        <v/>
      </c>
      <c r="C335" s="85"/>
      <c r="D335" s="85"/>
      <c r="E335" s="85"/>
      <c r="F335" s="85"/>
      <c r="G335" s="85"/>
      <c r="H335" s="85"/>
      <c r="I335" s="84">
        <f>IF(I111="x",'3 - Projects'!$O174,0)+IF(I112="x",'3 - Projects'!$O175)+IF(I113="x",'3 - Projects'!$O176)+IF(I114="x",'3 - Projects'!$O177)+IF(I115="x",'3 - Projects'!$O178)</f>
        <v>0</v>
      </c>
      <c r="J335" s="85">
        <f>IF(J111="x",'3 - Projects'!$O174,0)+IF(J112="x",'3 - Projects'!$O175)+IF(J113="x",'3 - Projects'!$O176)+IF(J114="x",'3 - Projects'!$O177)+IF(J115="x",'3 - Projects'!$O178)</f>
        <v>0</v>
      </c>
      <c r="K335" s="85">
        <f>IF(K111="x",'3 - Projects'!$O174,0)+IF(K112="x",'3 - Projects'!$O175)+IF(K113="x",'3 - Projects'!$O176)+IF(K114="x",'3 - Projects'!$O177)+IF(K115="x",'3 - Projects'!$O178)</f>
        <v>0</v>
      </c>
      <c r="L335" s="85">
        <f>IF(L111="x",'3 - Projects'!$O174,0)+IF(L112="x",'3 - Projects'!$O175)+IF(L113="x",'3 - Projects'!$O176)+IF(L114="x",'3 - Projects'!$O177)+IF(L115="x",'3 - Projects'!$O178)</f>
        <v>0</v>
      </c>
      <c r="M335" s="85">
        <f>IF(M111="x",'3 - Projects'!$O174,0)+IF(M112="x",'3 - Projects'!$O175)+IF(M113="x",'3 - Projects'!$O176)+IF(M114="x",'3 - Projects'!$O177)+IF(M115="x",'3 - Projects'!$O178)</f>
        <v>0</v>
      </c>
      <c r="N335" s="85">
        <f>IF(N111="x",'3 - Projects'!$O174,0)+IF(N112="x",'3 - Projects'!$O175)+IF(N113="x",'3 - Projects'!$O176)+IF(N114="x",'3 - Projects'!$O177)+IF(N115="x",'3 - Projects'!$O178)</f>
        <v>0</v>
      </c>
      <c r="O335" s="85">
        <f>IF(O111="x",'3 - Projects'!$O174,0)+IF(O112="x",'3 - Projects'!$O175)+IF(O113="x",'3 - Projects'!$O176)+IF(O114="x",'3 - Projects'!$O177)+IF(O115="x",'3 - Projects'!$O178)</f>
        <v>0</v>
      </c>
      <c r="P335" s="85">
        <f>IF(P111="x",'3 - Projects'!$O174,0)+IF(P112="x",'3 - Projects'!$O175)+IF(P113="x",'3 - Projects'!$O176)+IF(P114="x",'3 - Projects'!$O177)+IF(P115="x",'3 - Projects'!$O178)</f>
        <v>0</v>
      </c>
      <c r="Q335" s="85">
        <f>IF(Q111="x",'3 - Projects'!$O174,0)+IF(Q112="x",'3 - Projects'!$O175)+IF(Q113="x",'3 - Projects'!$O176)+IF(Q114="x",'3 - Projects'!$O177)+IF(Q115="x",'3 - Projects'!$O178)</f>
        <v>0</v>
      </c>
      <c r="R335" s="85">
        <f>IF(R111="x",'3 - Projects'!$O174,0)+IF(R112="x",'3 - Projects'!$O175)+IF(R113="x",'3 - Projects'!$O176)+IF(R114="x",'3 - Projects'!$O177)+IF(R115="x",'3 - Projects'!$O178)</f>
        <v>0</v>
      </c>
      <c r="S335" s="85">
        <f>IF(S111="x",'3 - Projects'!$O174,0)+IF(S112="x",'3 - Projects'!$O175)+IF(S113="x",'3 - Projects'!$O176)+IF(S114="x",'3 - Projects'!$O177)+IF(S115="x",'3 - Projects'!$O178)</f>
        <v>0</v>
      </c>
      <c r="T335" s="85">
        <f>IF(T111="x",'3 - Projects'!$O174,0)+IF(T112="x",'3 - Projects'!$O175)+IF(T113="x",'3 - Projects'!$O176)+IF(T114="x",'3 - Projects'!$O177)+IF(T115="x",'3 - Projects'!$O178)</f>
        <v>0</v>
      </c>
      <c r="U335" s="85">
        <f>IF(U111="x",'3 - Projects'!$O174,0)+IF(U112="x",'3 - Projects'!$O175)+IF(U113="x",'3 - Projects'!$O176)+IF(U114="x",'3 - Projects'!$O177)+IF(U115="x",'3 - Projects'!$O178)</f>
        <v>0</v>
      </c>
      <c r="V335" s="85">
        <f>IF(V111="x",'3 - Projects'!$O174,0)+IF(V112="x",'3 - Projects'!$O175)+IF(V113="x",'3 - Projects'!$O176)+IF(V114="x",'3 - Projects'!$O177)+IF(V115="x",'3 - Projects'!$O178)</f>
        <v>0</v>
      </c>
      <c r="W335" s="85">
        <f>IF(W111="x",'3 - Projects'!$O174,0)+IF(W112="x",'3 - Projects'!$O175)+IF(W113="x",'3 - Projects'!$O176)+IF(W114="x",'3 - Projects'!$O177)+IF(W115="x",'3 - Projects'!$O178)</f>
        <v>0</v>
      </c>
      <c r="X335" s="85">
        <f>IF(X111="x",'3 - Projects'!$O174,0)+IF(X112="x",'3 - Projects'!$O175)+IF(X113="x",'3 - Projects'!$O176)+IF(X114="x",'3 - Projects'!$O177)+IF(X115="x",'3 - Projects'!$O178)</f>
        <v>0</v>
      </c>
      <c r="Y335" s="85">
        <f>IF(Y111="x",'3 - Projects'!$O174,0)+IF(Y112="x",'3 - Projects'!$O175)+IF(Y113="x",'3 - Projects'!$O176)+IF(Y114="x",'3 - Projects'!$O177)+IF(Y115="x",'3 - Projects'!$O178)</f>
        <v>0</v>
      </c>
      <c r="Z335" s="85">
        <f>IF(Z111="x",'3 - Projects'!$O174,0)+IF(Z112="x",'3 - Projects'!$O175)+IF(Z113="x",'3 - Projects'!$O176)+IF(Z114="x",'3 - Projects'!$O177)+IF(Z115="x",'3 - Projects'!$O178)</f>
        <v>0</v>
      </c>
      <c r="AA335" s="85">
        <f>IF(AA111="x",'3 - Projects'!$O174,0)+IF(AA112="x",'3 - Projects'!$O175)+IF(AA113="x",'3 - Projects'!$O176)+IF(AA114="x",'3 - Projects'!$O177)+IF(AA115="x",'3 - Projects'!$O178)</f>
        <v>0</v>
      </c>
      <c r="AB335" s="85">
        <f>IF(AB111="x",'3 - Projects'!$O174,0)+IF(AB112="x",'3 - Projects'!$O175)+IF(AB113="x",'3 - Projects'!$O176)+IF(AB114="x",'3 - Projects'!$O177)+IF(AB115="x",'3 - Projects'!$O178)</f>
        <v>0</v>
      </c>
      <c r="AC335" s="85">
        <f>IF(AC111="x",'3 - Projects'!$O174,0)+IF(AC112="x",'3 - Projects'!$O175)+IF(AC113="x",'3 - Projects'!$O176)+IF(AC114="x",'3 - Projects'!$O177)+IF(AC115="x",'3 - Projects'!$O178)</f>
        <v>0</v>
      </c>
      <c r="AD335" s="85">
        <f>IF(AD111="x",'3 - Projects'!$O174,0)+IF(AD112="x",'3 - Projects'!$O175)+IF(AD113="x",'3 - Projects'!$O176)+IF(AD114="x",'3 - Projects'!$O177)+IF(AD115="x",'3 - Projects'!$O178)</f>
        <v>0</v>
      </c>
      <c r="AE335" s="85">
        <f>IF(AE111="x",'3 - Projects'!$O174,0)+IF(AE112="x",'3 - Projects'!$O175)+IF(AE113="x",'3 - Projects'!$O176)+IF(AE114="x",'3 - Projects'!$O177)+IF(AE115="x",'3 - Projects'!$O178)</f>
        <v>0</v>
      </c>
      <c r="AF335" s="85">
        <f>IF(AF111="x",'3 - Projects'!$O174,0)+IF(AF112="x",'3 - Projects'!$O175)+IF(AF113="x",'3 - Projects'!$O176)+IF(AF114="x",'3 - Projects'!$O177)+IF(AF115="x",'3 - Projects'!$O178)</f>
        <v>0</v>
      </c>
      <c r="AG335" s="85">
        <f>IF(AG111="x",'3 - Projects'!$O174,0)+IF(AG112="x",'3 - Projects'!$O175)+IF(AG113="x",'3 - Projects'!$O176)+IF(AG114="x",'3 - Projects'!$O177)+IF(AG115="x",'3 - Projects'!$O178)</f>
        <v>0</v>
      </c>
      <c r="AH335" s="85">
        <f>IF(AH111="x",'3 - Projects'!$O174,0)+IF(AH112="x",'3 - Projects'!$O175)+IF(AH113="x",'3 - Projects'!$O176)+IF(AH114="x",'3 - Projects'!$O177)+IF(AH115="x",'3 - Projects'!$O178)</f>
        <v>0</v>
      </c>
      <c r="AI335" s="85">
        <f>IF(AI111="x",'3 - Projects'!$O174,0)+IF(AI112="x",'3 - Projects'!$O175)+IF(AI113="x",'3 - Projects'!$O176)+IF(AI114="x",'3 - Projects'!$O177)+IF(AI115="x",'3 - Projects'!$O178)</f>
        <v>0</v>
      </c>
      <c r="AJ335" s="85">
        <f>IF(AJ111="x",'3 - Projects'!$O174,0)+IF(AJ112="x",'3 - Projects'!$O175)+IF(AJ113="x",'3 - Projects'!$O176)+IF(AJ114="x",'3 - Projects'!$O177)+IF(AJ115="x",'3 - Projects'!$O178)</f>
        <v>0</v>
      </c>
      <c r="AK335" s="85">
        <f>IF(AK111="x",'3 - Projects'!$O174,0)+IF(AK112="x",'3 - Projects'!$O175)+IF(AK113="x",'3 - Projects'!$O176)+IF(AK114="x",'3 - Projects'!$O177)+IF(AK115="x",'3 - Projects'!$O178)</f>
        <v>0</v>
      </c>
      <c r="AL335" s="85">
        <f>IF(AL111="x",'3 - Projects'!$O174,0)+IF(AL112="x",'3 - Projects'!$O175)+IF(AL113="x",'3 - Projects'!$O176)+IF(AL114="x",'3 - Projects'!$O177)+IF(AL115="x",'3 - Projects'!$O178)</f>
        <v>0</v>
      </c>
      <c r="AM335" s="85">
        <f>IF(AM111="x",'3 - Projects'!$O174,0)+IF(AM112="x",'3 - Projects'!$O175)+IF(AM113="x",'3 - Projects'!$O176)+IF(AM114="x",'3 - Projects'!$O177)+IF(AM115="x",'3 - Projects'!$O178)</f>
        <v>0</v>
      </c>
      <c r="AN335" s="85">
        <f>IF(AN111="x",'3 - Projects'!$O174,0)+IF(AN112="x",'3 - Projects'!$O175)+IF(AN113="x",'3 - Projects'!$O176)+IF(AN114="x",'3 - Projects'!$O177)+IF(AN115="x",'3 - Projects'!$O178)</f>
        <v>0</v>
      </c>
      <c r="AO335" s="85">
        <f>IF(AO111="x",'3 - Projects'!$O174,0)+IF(AO112="x",'3 - Projects'!$O175)+IF(AO113="x",'3 - Projects'!$O176)+IF(AO114="x",'3 - Projects'!$O177)+IF(AO115="x",'3 - Projects'!$O178)</f>
        <v>0</v>
      </c>
      <c r="AP335" s="85">
        <f>IF(AP111="x",'3 - Projects'!$O174,0)+IF(AP112="x",'3 - Projects'!$O175)+IF(AP113="x",'3 - Projects'!$O176)+IF(AP114="x",'3 - Projects'!$O177)+IF(AP115="x",'3 - Projects'!$O178)</f>
        <v>0</v>
      </c>
      <c r="AQ335" s="85">
        <f>IF(AQ111="x",'3 - Projects'!$O174,0)+IF(AQ112="x",'3 - Projects'!$O175)+IF(AQ113="x",'3 - Projects'!$O176)+IF(AQ114="x",'3 - Projects'!$O177)+IF(AQ115="x",'3 - Projects'!$O178)</f>
        <v>0</v>
      </c>
      <c r="AR335" s="85">
        <f>IF(AR111="x",'3 - Projects'!$O174,0)+IF(AR112="x",'3 - Projects'!$O175)+IF(AR113="x",'3 - Projects'!$O176)+IF(AR114="x",'3 - Projects'!$O177)+IF(AR115="x",'3 - Projects'!$O178)</f>
        <v>0</v>
      </c>
      <c r="AS335" s="85">
        <f>IF(AS111="x",'3 - Projects'!$O174,0)+IF(AS112="x",'3 - Projects'!$O175)+IF(AS113="x",'3 - Projects'!$O176)+IF(AS114="x",'3 - Projects'!$O177)+IF(AS115="x",'3 - Projects'!$O178)</f>
        <v>0</v>
      </c>
      <c r="AT335" s="85">
        <f>IF(AT111="x",'3 - Projects'!$O174,0)+IF(AT112="x",'3 - Projects'!$O175)+IF(AT113="x",'3 - Projects'!$O176)+IF(AT114="x",'3 - Projects'!$O177)+IF(AT115="x",'3 - Projects'!$O178)</f>
        <v>0</v>
      </c>
      <c r="AU335" s="85">
        <f>IF(AU111="x",'3 - Projects'!$O174,0)+IF(AU112="x",'3 - Projects'!$O175)+IF(AU113="x",'3 - Projects'!$O176)+IF(AU114="x",'3 - Projects'!$O177)+IF(AU115="x",'3 - Projects'!$O178)</f>
        <v>0</v>
      </c>
      <c r="AV335" s="85">
        <f>IF(AV111="x",'3 - Projects'!$O174,0)+IF(AV112="x",'3 - Projects'!$O175)+IF(AV113="x",'3 - Projects'!$O176)+IF(AV114="x",'3 - Projects'!$O177)+IF(AV115="x",'3 - Projects'!$O178)</f>
        <v>0</v>
      </c>
      <c r="AW335" s="85">
        <f>IF(AW111="x",'3 - Projects'!$O174,0)+IF(AW112="x",'3 - Projects'!$O175)+IF(AW113="x",'3 - Projects'!$O176)+IF(AW114="x",'3 - Projects'!$O177)+IF(AW115="x",'3 - Projects'!$O178)</f>
        <v>0</v>
      </c>
      <c r="AX335" s="85">
        <f>IF(AX111="x",'3 - Projects'!$O174,0)+IF(AX112="x",'3 - Projects'!$O175)+IF(AX113="x",'3 - Projects'!$O176)+IF(AX114="x",'3 - Projects'!$O177)+IF(AX115="x",'3 - Projects'!$O178)</f>
        <v>0</v>
      </c>
      <c r="AY335" s="85">
        <f>IF(AY111="x",'3 - Projects'!$O174,0)+IF(AY112="x",'3 - Projects'!$O175)+IF(AY113="x",'3 - Projects'!$O176)+IF(AY114="x",'3 - Projects'!$O177)+IF(AY115="x",'3 - Projects'!$O178)</f>
        <v>0</v>
      </c>
      <c r="AZ335" s="85">
        <f>IF(AZ111="x",'3 - Projects'!$O174,0)+IF(AZ112="x",'3 - Projects'!$O175)+IF(AZ113="x",'3 - Projects'!$O176)+IF(AZ114="x",'3 - Projects'!$O177)+IF(AZ115="x",'3 - Projects'!$O178)</f>
        <v>0</v>
      </c>
      <c r="BA335" s="85">
        <f>IF(BA111="x",'3 - Projects'!$O174,0)+IF(BA112="x",'3 - Projects'!$O175)+IF(BA113="x",'3 - Projects'!$O176)+IF(BA114="x",'3 - Projects'!$O177)+IF(BA115="x",'3 - Projects'!$O178)</f>
        <v>0</v>
      </c>
      <c r="BB335" s="85">
        <f>IF(BB111="x",'3 - Projects'!$O174,0)+IF(BB112="x",'3 - Projects'!$O175)+IF(BB113="x",'3 - Projects'!$O176)+IF(BB114="x",'3 - Projects'!$O177)+IF(BB115="x",'3 - Projects'!$O178)</f>
        <v>0</v>
      </c>
      <c r="BC335" s="85">
        <f>IF(BC111="x",'3 - Projects'!$O174,0)+IF(BC112="x",'3 - Projects'!$O175)+IF(BC113="x",'3 - Projects'!$O176)+IF(BC114="x",'3 - Projects'!$O177)+IF(BC115="x",'3 - Projects'!$O178)</f>
        <v>0</v>
      </c>
      <c r="BD335" s="85">
        <f>IF(BD111="x",'3 - Projects'!$O174,0)+IF(BD112="x",'3 - Projects'!$O175)+IF(BD113="x",'3 - Projects'!$O176)+IF(BD114="x",'3 - Projects'!$O177)+IF(BD115="x",'3 - Projects'!$O178)</f>
        <v>0</v>
      </c>
      <c r="BE335" s="85">
        <f>IF(BE111="x",'3 - Projects'!$O174,0)+IF(BE112="x",'3 - Projects'!$O175)+IF(BE113="x",'3 - Projects'!$O176)+IF(BE114="x",'3 - Projects'!$O177)+IF(BE115="x",'3 - Projects'!$O178)</f>
        <v>0</v>
      </c>
      <c r="BF335" s="85">
        <f>IF(BF111="x",'3 - Projects'!$O174,0)+IF(BF112="x",'3 - Projects'!$O175)+IF(BF113="x",'3 - Projects'!$O176)+IF(BF114="x",'3 - Projects'!$O177)+IF(BF115="x",'3 - Projects'!$O178)</f>
        <v>0</v>
      </c>
      <c r="BG335" s="85">
        <f>IF(BG111="x",'3 - Projects'!$O174,0)+IF(BG112="x",'3 - Projects'!$O175)+IF(BG113="x",'3 - Projects'!$O176)+IF(BG114="x",'3 - Projects'!$O177)+IF(BG115="x",'3 - Projects'!$O178)</f>
        <v>0</v>
      </c>
      <c r="BH335" s="86">
        <f>IF(BH111="x",'3 - Projects'!$O174,0)+IF(BH112="x",'3 - Projects'!$O175)+IF(BH113="x",'3 - Projects'!$O176)+IF(BH114="x",'3 - Projects'!$O177)+IF(BH115="x",'3 - Projects'!$O178)</f>
        <v>0</v>
      </c>
    </row>
    <row r="336" spans="1:60">
      <c r="A336" s="87"/>
      <c r="B336" s="88" t="str">
        <f>IF(Resource10_Name&lt;&gt;"",Resource10_Name&amp;"(s)","")</f>
        <v/>
      </c>
      <c r="C336" s="88"/>
      <c r="D336" s="88"/>
      <c r="E336" s="88"/>
      <c r="F336" s="88"/>
      <c r="G336" s="88"/>
      <c r="H336" s="88"/>
      <c r="I336" s="87">
        <f>IF(I111="x",'3 - Projects'!$P174,0)+IF(I112="x",'3 - Projects'!$P175)+IF(I113="x",'3 - Projects'!$P176)+IF(I114="x",'3 - Projects'!$P177)+IF(I115="x",'3 - Projects'!$P178)</f>
        <v>0</v>
      </c>
      <c r="J336" s="88">
        <f>IF(J111="x",'3 - Projects'!$P174,0)+IF(J112="x",'3 - Projects'!$P175)+IF(J113="x",'3 - Projects'!$P176)+IF(J114="x",'3 - Projects'!$P177)+IF(J115="x",'3 - Projects'!$P178)</f>
        <v>0</v>
      </c>
      <c r="K336" s="88">
        <f>IF(K111="x",'3 - Projects'!$P174,0)+IF(K112="x",'3 - Projects'!$P175)+IF(K113="x",'3 - Projects'!$P176)+IF(K114="x",'3 - Projects'!$P177)+IF(K115="x",'3 - Projects'!$P178)</f>
        <v>0</v>
      </c>
      <c r="L336" s="88">
        <f>IF(L111="x",'3 - Projects'!$P174,0)+IF(L112="x",'3 - Projects'!$P175)+IF(L113="x",'3 - Projects'!$P176)+IF(L114="x",'3 - Projects'!$P177)+IF(L115="x",'3 - Projects'!$P178)</f>
        <v>0</v>
      </c>
      <c r="M336" s="88">
        <f>IF(M111="x",'3 - Projects'!$P174,0)+IF(M112="x",'3 - Projects'!$P175)+IF(M113="x",'3 - Projects'!$P176)+IF(M114="x",'3 - Projects'!$P177)+IF(M115="x",'3 - Projects'!$P178)</f>
        <v>0</v>
      </c>
      <c r="N336" s="88">
        <f>IF(N111="x",'3 - Projects'!$P174,0)+IF(N112="x",'3 - Projects'!$P175)+IF(N113="x",'3 - Projects'!$P176)+IF(N114="x",'3 - Projects'!$P177)+IF(N115="x",'3 - Projects'!$P178)</f>
        <v>0</v>
      </c>
      <c r="O336" s="88">
        <f>IF(O111="x",'3 - Projects'!$P174,0)+IF(O112="x",'3 - Projects'!$P175)+IF(O113="x",'3 - Projects'!$P176)+IF(O114="x",'3 - Projects'!$P177)+IF(O115="x",'3 - Projects'!$P178)</f>
        <v>0</v>
      </c>
      <c r="P336" s="88">
        <f>IF(P111="x",'3 - Projects'!$P174,0)+IF(P112="x",'3 - Projects'!$P175)+IF(P113="x",'3 - Projects'!$P176)+IF(P114="x",'3 - Projects'!$P177)+IF(P115="x",'3 - Projects'!$P178)</f>
        <v>0</v>
      </c>
      <c r="Q336" s="88">
        <f>IF(Q111="x",'3 - Projects'!$P174,0)+IF(Q112="x",'3 - Projects'!$P175)+IF(Q113="x",'3 - Projects'!$P176)+IF(Q114="x",'3 - Projects'!$P177)+IF(Q115="x",'3 - Projects'!$P178)</f>
        <v>0</v>
      </c>
      <c r="R336" s="88">
        <f>IF(R111="x",'3 - Projects'!$P174,0)+IF(R112="x",'3 - Projects'!$P175)+IF(R113="x",'3 - Projects'!$P176)+IF(R114="x",'3 - Projects'!$P177)+IF(R115="x",'3 - Projects'!$P178)</f>
        <v>0</v>
      </c>
      <c r="S336" s="88">
        <f>IF(S111="x",'3 - Projects'!$P174,0)+IF(S112="x",'3 - Projects'!$P175)+IF(S113="x",'3 - Projects'!$P176)+IF(S114="x",'3 - Projects'!$P177)+IF(S115="x",'3 - Projects'!$P178)</f>
        <v>0</v>
      </c>
      <c r="T336" s="88">
        <f>IF(T111="x",'3 - Projects'!$P174,0)+IF(T112="x",'3 - Projects'!$P175)+IF(T113="x",'3 - Projects'!$P176)+IF(T114="x",'3 - Projects'!$P177)+IF(T115="x",'3 - Projects'!$P178)</f>
        <v>0</v>
      </c>
      <c r="U336" s="88">
        <f>IF(U111="x",'3 - Projects'!$P174,0)+IF(U112="x",'3 - Projects'!$P175)+IF(U113="x",'3 - Projects'!$P176)+IF(U114="x",'3 - Projects'!$P177)+IF(U115="x",'3 - Projects'!$P178)</f>
        <v>0</v>
      </c>
      <c r="V336" s="88">
        <f>IF(V111="x",'3 - Projects'!$P174,0)+IF(V112="x",'3 - Projects'!$P175)+IF(V113="x",'3 - Projects'!$P176)+IF(V114="x",'3 - Projects'!$P177)+IF(V115="x",'3 - Projects'!$P178)</f>
        <v>0</v>
      </c>
      <c r="W336" s="88">
        <f>IF(W111="x",'3 - Projects'!$P174,0)+IF(W112="x",'3 - Projects'!$P175)+IF(W113="x",'3 - Projects'!$P176)+IF(W114="x",'3 - Projects'!$P177)+IF(W115="x",'3 - Projects'!$P178)</f>
        <v>0</v>
      </c>
      <c r="X336" s="88">
        <f>IF(X111="x",'3 - Projects'!$P174,0)+IF(X112="x",'3 - Projects'!$P175)+IF(X113="x",'3 - Projects'!$P176)+IF(X114="x",'3 - Projects'!$P177)+IF(X115="x",'3 - Projects'!$P178)</f>
        <v>0</v>
      </c>
      <c r="Y336" s="88">
        <f>IF(Y111="x",'3 - Projects'!$P174,0)+IF(Y112="x",'3 - Projects'!$P175)+IF(Y113="x",'3 - Projects'!$P176)+IF(Y114="x",'3 - Projects'!$P177)+IF(Y115="x",'3 - Projects'!$P178)</f>
        <v>0</v>
      </c>
      <c r="Z336" s="88">
        <f>IF(Z111="x",'3 - Projects'!$P174,0)+IF(Z112="x",'3 - Projects'!$P175)+IF(Z113="x",'3 - Projects'!$P176)+IF(Z114="x",'3 - Projects'!$P177)+IF(Z115="x",'3 - Projects'!$P178)</f>
        <v>0</v>
      </c>
      <c r="AA336" s="88">
        <f>IF(AA111="x",'3 - Projects'!$P174,0)+IF(AA112="x",'3 - Projects'!$P175)+IF(AA113="x",'3 - Projects'!$P176)+IF(AA114="x",'3 - Projects'!$P177)+IF(AA115="x",'3 - Projects'!$P178)</f>
        <v>0</v>
      </c>
      <c r="AB336" s="88">
        <f>IF(AB111="x",'3 - Projects'!$P174,0)+IF(AB112="x",'3 - Projects'!$P175)+IF(AB113="x",'3 - Projects'!$P176)+IF(AB114="x",'3 - Projects'!$P177)+IF(AB115="x",'3 - Projects'!$P178)</f>
        <v>0</v>
      </c>
      <c r="AC336" s="88">
        <f>IF(AC111="x",'3 - Projects'!$P174,0)+IF(AC112="x",'3 - Projects'!$P175)+IF(AC113="x",'3 - Projects'!$P176)+IF(AC114="x",'3 - Projects'!$P177)+IF(AC115="x",'3 - Projects'!$P178)</f>
        <v>0</v>
      </c>
      <c r="AD336" s="88">
        <f>IF(AD111="x",'3 - Projects'!$P174,0)+IF(AD112="x",'3 - Projects'!$P175)+IF(AD113="x",'3 - Projects'!$P176)+IF(AD114="x",'3 - Projects'!$P177)+IF(AD115="x",'3 - Projects'!$P178)</f>
        <v>0</v>
      </c>
      <c r="AE336" s="88">
        <f>IF(AE111="x",'3 - Projects'!$P174,0)+IF(AE112="x",'3 - Projects'!$P175)+IF(AE113="x",'3 - Projects'!$P176)+IF(AE114="x",'3 - Projects'!$P177)+IF(AE115="x",'3 - Projects'!$P178)</f>
        <v>0</v>
      </c>
      <c r="AF336" s="88">
        <f>IF(AF111="x",'3 - Projects'!$P174,0)+IF(AF112="x",'3 - Projects'!$P175)+IF(AF113="x",'3 - Projects'!$P176)+IF(AF114="x",'3 - Projects'!$P177)+IF(AF115="x",'3 - Projects'!$P178)</f>
        <v>0</v>
      </c>
      <c r="AG336" s="88">
        <f>IF(AG111="x",'3 - Projects'!$P174,0)+IF(AG112="x",'3 - Projects'!$P175)+IF(AG113="x",'3 - Projects'!$P176)+IF(AG114="x",'3 - Projects'!$P177)+IF(AG115="x",'3 - Projects'!$P178)</f>
        <v>0</v>
      </c>
      <c r="AH336" s="88">
        <f>IF(AH111="x",'3 - Projects'!$P174,0)+IF(AH112="x",'3 - Projects'!$P175)+IF(AH113="x",'3 - Projects'!$P176)+IF(AH114="x",'3 - Projects'!$P177)+IF(AH115="x",'3 - Projects'!$P178)</f>
        <v>0</v>
      </c>
      <c r="AI336" s="88">
        <f>IF(AI111="x",'3 - Projects'!$P174,0)+IF(AI112="x",'3 - Projects'!$P175)+IF(AI113="x",'3 - Projects'!$P176)+IF(AI114="x",'3 - Projects'!$P177)+IF(AI115="x",'3 - Projects'!$P178)</f>
        <v>0</v>
      </c>
      <c r="AJ336" s="88">
        <f>IF(AJ111="x",'3 - Projects'!$P174,0)+IF(AJ112="x",'3 - Projects'!$P175)+IF(AJ113="x",'3 - Projects'!$P176)+IF(AJ114="x",'3 - Projects'!$P177)+IF(AJ115="x",'3 - Projects'!$P178)</f>
        <v>0</v>
      </c>
      <c r="AK336" s="88">
        <f>IF(AK111="x",'3 - Projects'!$P174,0)+IF(AK112="x",'3 - Projects'!$P175)+IF(AK113="x",'3 - Projects'!$P176)+IF(AK114="x",'3 - Projects'!$P177)+IF(AK115="x",'3 - Projects'!$P178)</f>
        <v>0</v>
      </c>
      <c r="AL336" s="88">
        <f>IF(AL111="x",'3 - Projects'!$P174,0)+IF(AL112="x",'3 - Projects'!$P175)+IF(AL113="x",'3 - Projects'!$P176)+IF(AL114="x",'3 - Projects'!$P177)+IF(AL115="x",'3 - Projects'!$P178)</f>
        <v>0</v>
      </c>
      <c r="AM336" s="88">
        <f>IF(AM111="x",'3 - Projects'!$P174,0)+IF(AM112="x",'3 - Projects'!$P175)+IF(AM113="x",'3 - Projects'!$P176)+IF(AM114="x",'3 - Projects'!$P177)+IF(AM115="x",'3 - Projects'!$P178)</f>
        <v>0</v>
      </c>
      <c r="AN336" s="88">
        <f>IF(AN111="x",'3 - Projects'!$P174,0)+IF(AN112="x",'3 - Projects'!$P175)+IF(AN113="x",'3 - Projects'!$P176)+IF(AN114="x",'3 - Projects'!$P177)+IF(AN115="x",'3 - Projects'!$P178)</f>
        <v>0</v>
      </c>
      <c r="AO336" s="88">
        <f>IF(AO111="x",'3 - Projects'!$P174,0)+IF(AO112="x",'3 - Projects'!$P175)+IF(AO113="x",'3 - Projects'!$P176)+IF(AO114="x",'3 - Projects'!$P177)+IF(AO115="x",'3 - Projects'!$P178)</f>
        <v>0</v>
      </c>
      <c r="AP336" s="88">
        <f>IF(AP111="x",'3 - Projects'!$P174,0)+IF(AP112="x",'3 - Projects'!$P175)+IF(AP113="x",'3 - Projects'!$P176)+IF(AP114="x",'3 - Projects'!$P177)+IF(AP115="x",'3 - Projects'!$P178)</f>
        <v>0</v>
      </c>
      <c r="AQ336" s="88">
        <f>IF(AQ111="x",'3 - Projects'!$P174,0)+IF(AQ112="x",'3 - Projects'!$P175)+IF(AQ113="x",'3 - Projects'!$P176)+IF(AQ114="x",'3 - Projects'!$P177)+IF(AQ115="x",'3 - Projects'!$P178)</f>
        <v>0</v>
      </c>
      <c r="AR336" s="88">
        <f>IF(AR111="x",'3 - Projects'!$P174,0)+IF(AR112="x",'3 - Projects'!$P175)+IF(AR113="x",'3 - Projects'!$P176)+IF(AR114="x",'3 - Projects'!$P177)+IF(AR115="x",'3 - Projects'!$P178)</f>
        <v>0</v>
      </c>
      <c r="AS336" s="88">
        <f>IF(AS111="x",'3 - Projects'!$P174,0)+IF(AS112="x",'3 - Projects'!$P175)+IF(AS113="x",'3 - Projects'!$P176)+IF(AS114="x",'3 - Projects'!$P177)+IF(AS115="x",'3 - Projects'!$P178)</f>
        <v>0</v>
      </c>
      <c r="AT336" s="88">
        <f>IF(AT111="x",'3 - Projects'!$P174,0)+IF(AT112="x",'3 - Projects'!$P175)+IF(AT113="x",'3 - Projects'!$P176)+IF(AT114="x",'3 - Projects'!$P177)+IF(AT115="x",'3 - Projects'!$P178)</f>
        <v>0</v>
      </c>
      <c r="AU336" s="88">
        <f>IF(AU111="x",'3 - Projects'!$P174,0)+IF(AU112="x",'3 - Projects'!$P175)+IF(AU113="x",'3 - Projects'!$P176)+IF(AU114="x",'3 - Projects'!$P177)+IF(AU115="x",'3 - Projects'!$P178)</f>
        <v>0</v>
      </c>
      <c r="AV336" s="88">
        <f>IF(AV111="x",'3 - Projects'!$P174,0)+IF(AV112="x",'3 - Projects'!$P175)+IF(AV113="x",'3 - Projects'!$P176)+IF(AV114="x",'3 - Projects'!$P177)+IF(AV115="x",'3 - Projects'!$P178)</f>
        <v>0</v>
      </c>
      <c r="AW336" s="88">
        <f>IF(AW111="x",'3 - Projects'!$P174,0)+IF(AW112="x",'3 - Projects'!$P175)+IF(AW113="x",'3 - Projects'!$P176)+IF(AW114="x",'3 - Projects'!$P177)+IF(AW115="x",'3 - Projects'!$P178)</f>
        <v>0</v>
      </c>
      <c r="AX336" s="88">
        <f>IF(AX111="x",'3 - Projects'!$P174,0)+IF(AX112="x",'3 - Projects'!$P175)+IF(AX113="x",'3 - Projects'!$P176)+IF(AX114="x",'3 - Projects'!$P177)+IF(AX115="x",'3 - Projects'!$P178)</f>
        <v>0</v>
      </c>
      <c r="AY336" s="88">
        <f>IF(AY111="x",'3 - Projects'!$P174,0)+IF(AY112="x",'3 - Projects'!$P175)+IF(AY113="x",'3 - Projects'!$P176)+IF(AY114="x",'3 - Projects'!$P177)+IF(AY115="x",'3 - Projects'!$P178)</f>
        <v>0</v>
      </c>
      <c r="AZ336" s="88">
        <f>IF(AZ111="x",'3 - Projects'!$P174,0)+IF(AZ112="x",'3 - Projects'!$P175)+IF(AZ113="x",'3 - Projects'!$P176)+IF(AZ114="x",'3 - Projects'!$P177)+IF(AZ115="x",'3 - Projects'!$P178)</f>
        <v>0</v>
      </c>
      <c r="BA336" s="88">
        <f>IF(BA111="x",'3 - Projects'!$P174,0)+IF(BA112="x",'3 - Projects'!$P175)+IF(BA113="x",'3 - Projects'!$P176)+IF(BA114="x",'3 - Projects'!$P177)+IF(BA115="x",'3 - Projects'!$P178)</f>
        <v>0</v>
      </c>
      <c r="BB336" s="88">
        <f>IF(BB111="x",'3 - Projects'!$P174,0)+IF(BB112="x",'3 - Projects'!$P175)+IF(BB113="x",'3 - Projects'!$P176)+IF(BB114="x",'3 - Projects'!$P177)+IF(BB115="x",'3 - Projects'!$P178)</f>
        <v>0</v>
      </c>
      <c r="BC336" s="88">
        <f>IF(BC111="x",'3 - Projects'!$P174,0)+IF(BC112="x",'3 - Projects'!$P175)+IF(BC113="x",'3 - Projects'!$P176)+IF(BC114="x",'3 - Projects'!$P177)+IF(BC115="x",'3 - Projects'!$P178)</f>
        <v>0</v>
      </c>
      <c r="BD336" s="88">
        <f>IF(BD111="x",'3 - Projects'!$P174,0)+IF(BD112="x",'3 - Projects'!$P175)+IF(BD113="x",'3 - Projects'!$P176)+IF(BD114="x",'3 - Projects'!$P177)+IF(BD115="x",'3 - Projects'!$P178)</f>
        <v>0</v>
      </c>
      <c r="BE336" s="88">
        <f>IF(BE111="x",'3 - Projects'!$P174,0)+IF(BE112="x",'3 - Projects'!$P175)+IF(BE113="x",'3 - Projects'!$P176)+IF(BE114="x",'3 - Projects'!$P177)+IF(BE115="x",'3 - Projects'!$P178)</f>
        <v>0</v>
      </c>
      <c r="BF336" s="88">
        <f>IF(BF111="x",'3 - Projects'!$P174,0)+IF(BF112="x",'3 - Projects'!$P175)+IF(BF113="x",'3 - Projects'!$P176)+IF(BF114="x",'3 - Projects'!$P177)+IF(BF115="x",'3 - Projects'!$P178)</f>
        <v>0</v>
      </c>
      <c r="BG336" s="88">
        <f>IF(BG111="x",'3 - Projects'!$P174,0)+IF(BG112="x",'3 - Projects'!$P175)+IF(BG113="x",'3 - Projects'!$P176)+IF(BG114="x",'3 - Projects'!$P177)+IF(BG115="x",'3 - Projects'!$P178)</f>
        <v>0</v>
      </c>
      <c r="BH336" s="89">
        <f>IF(BH111="x",'3 - Projects'!$P174,0)+IF(BH112="x",'3 - Projects'!$P175)+IF(BH113="x",'3 - Projects'!$P176)+IF(BH114="x",'3 - Projects'!$P177)+IF(BH115="x",'3 - Projects'!$P178)</f>
        <v>0</v>
      </c>
    </row>
    <row r="337" spans="1:60">
      <c r="A337" s="93" t="s">
        <v>50</v>
      </c>
      <c r="B337" s="82" t="str">
        <f>IF(Resource1_Name&lt;&gt;"",Resource1_Name&amp;"(s)","")</f>
        <v/>
      </c>
      <c r="C337" s="85"/>
      <c r="D337" s="85"/>
      <c r="E337" s="85"/>
      <c r="F337" s="85"/>
      <c r="G337" s="85"/>
      <c r="H337" s="85"/>
      <c r="I337" s="84">
        <f>IF(I116="x",'3 - Projects'!$G184,0)+IF(I117="x",'3 - Projects'!$G185)+IF(I118="x",'3 - Projects'!$G186)+IF(I119="x",'3 - Projects'!$G187)+IF(I120="x",'3 - Projects'!$G188)</f>
        <v>0</v>
      </c>
      <c r="J337" s="85">
        <f>IF(J116="x",'3 - Projects'!$G184,0)+IF(J117="x",'3 - Projects'!$G185)+IF(J118="x",'3 - Projects'!$G186)+IF(J119="x",'3 - Projects'!$G187)+IF(J120="x",'3 - Projects'!$G188)</f>
        <v>0</v>
      </c>
      <c r="K337" s="85">
        <f>IF(K116="x",'3 - Projects'!$G184,0)+IF(K117="x",'3 - Projects'!$G185)+IF(K118="x",'3 - Projects'!$G186)+IF(K119="x",'3 - Projects'!$G187)+IF(K120="x",'3 - Projects'!$G188)</f>
        <v>0</v>
      </c>
      <c r="L337" s="85">
        <f>IF(L116="x",'3 - Projects'!$G184,0)+IF(L117="x",'3 - Projects'!$G185)+IF(L118="x",'3 - Projects'!$G186)+IF(L119="x",'3 - Projects'!$G187)+IF(L120="x",'3 - Projects'!$G188)</f>
        <v>0</v>
      </c>
      <c r="M337" s="85">
        <f>IF(M116="x",'3 - Projects'!$G184,0)+IF(M117="x",'3 - Projects'!$G185)+IF(M118="x",'3 - Projects'!$G186)+IF(M119="x",'3 - Projects'!$G187)+IF(M120="x",'3 - Projects'!$G188)</f>
        <v>0</v>
      </c>
      <c r="N337" s="85">
        <f>IF(N116="x",'3 - Projects'!$G184,0)+IF(N117="x",'3 - Projects'!$G185)+IF(N118="x",'3 - Projects'!$G186)+IF(N119="x",'3 - Projects'!$G187)+IF(N120="x",'3 - Projects'!$G188)</f>
        <v>0</v>
      </c>
      <c r="O337" s="85">
        <f>IF(O116="x",'3 - Projects'!$G184,0)+IF(O117="x",'3 - Projects'!$G185)+IF(O118="x",'3 - Projects'!$G186)+IF(O119="x",'3 - Projects'!$G187)+IF(O120="x",'3 - Projects'!$G188)</f>
        <v>0</v>
      </c>
      <c r="P337" s="85">
        <f>IF(P116="x",'3 - Projects'!$G184,0)+IF(P117="x",'3 - Projects'!$G185)+IF(P118="x",'3 - Projects'!$G186)+IF(P119="x",'3 - Projects'!$G187)+IF(P120="x",'3 - Projects'!$G188)</f>
        <v>0</v>
      </c>
      <c r="Q337" s="85">
        <f>IF(Q116="x",'3 - Projects'!$G184,0)+IF(Q117="x",'3 - Projects'!$G185)+IF(Q118="x",'3 - Projects'!$G186)+IF(Q119="x",'3 - Projects'!$G187)+IF(Q120="x",'3 - Projects'!$G188)</f>
        <v>0</v>
      </c>
      <c r="R337" s="85">
        <f>IF(R116="x",'3 - Projects'!$G184,0)+IF(R117="x",'3 - Projects'!$G185)+IF(R118="x",'3 - Projects'!$G186)+IF(R119="x",'3 - Projects'!$G187)+IF(R120="x",'3 - Projects'!$G188)</f>
        <v>0</v>
      </c>
      <c r="S337" s="85">
        <f>IF(S116="x",'3 - Projects'!$G184,0)+IF(S117="x",'3 - Projects'!$G185)+IF(S118="x",'3 - Projects'!$G186)+IF(S119="x",'3 - Projects'!$G187)+IF(S120="x",'3 - Projects'!$G188)</f>
        <v>0</v>
      </c>
      <c r="T337" s="85">
        <f>IF(T116="x",'3 - Projects'!$G184,0)+IF(T117="x",'3 - Projects'!$G185)+IF(T118="x",'3 - Projects'!$G186)+IF(T119="x",'3 - Projects'!$G187)+IF(T120="x",'3 - Projects'!$G188)</f>
        <v>0</v>
      </c>
      <c r="U337" s="85">
        <f>IF(U116="x",'3 - Projects'!$G184,0)+IF(U117="x",'3 - Projects'!$G185)+IF(U118="x",'3 - Projects'!$G186)+IF(U119="x",'3 - Projects'!$G187)+IF(U120="x",'3 - Projects'!$G188)</f>
        <v>0</v>
      </c>
      <c r="V337" s="85">
        <f>IF(V116="x",'3 - Projects'!$G184,0)+IF(V117="x",'3 - Projects'!$G185)+IF(V118="x",'3 - Projects'!$G186)+IF(V119="x",'3 - Projects'!$G187)+IF(V120="x",'3 - Projects'!$G188)</f>
        <v>0</v>
      </c>
      <c r="W337" s="85">
        <f>IF(W116="x",'3 - Projects'!$G184,0)+IF(W117="x",'3 - Projects'!$G185)+IF(W118="x",'3 - Projects'!$G186)+IF(W119="x",'3 - Projects'!$G187)+IF(W120="x",'3 - Projects'!$G188)</f>
        <v>0</v>
      </c>
      <c r="X337" s="85">
        <f>IF(X116="x",'3 - Projects'!$G184,0)+IF(X117="x",'3 - Projects'!$G185)+IF(X118="x",'3 - Projects'!$G186)+IF(X119="x",'3 - Projects'!$G187)+IF(X120="x",'3 - Projects'!$G188)</f>
        <v>0</v>
      </c>
      <c r="Y337" s="85">
        <f>IF(Y116="x",'3 - Projects'!$G184,0)+IF(Y117="x",'3 - Projects'!$G185)+IF(Y118="x",'3 - Projects'!$G186)+IF(Y119="x",'3 - Projects'!$G187)+IF(Y120="x",'3 - Projects'!$G188)</f>
        <v>0</v>
      </c>
      <c r="Z337" s="85">
        <f>IF(Z116="x",'3 - Projects'!$G184,0)+IF(Z117="x",'3 - Projects'!$G185)+IF(Z118="x",'3 - Projects'!$G186)+IF(Z119="x",'3 - Projects'!$G187)+IF(Z120="x",'3 - Projects'!$G188)</f>
        <v>0</v>
      </c>
      <c r="AA337" s="85">
        <f>IF(AA116="x",'3 - Projects'!$G184,0)+IF(AA117="x",'3 - Projects'!$G185)+IF(AA118="x",'3 - Projects'!$G186)+IF(AA119="x",'3 - Projects'!$G187)+IF(AA120="x",'3 - Projects'!$G188)</f>
        <v>0</v>
      </c>
      <c r="AB337" s="85">
        <f>IF(AB116="x",'3 - Projects'!$G184,0)+IF(AB117="x",'3 - Projects'!$G185)+IF(AB118="x",'3 - Projects'!$G186)+IF(AB119="x",'3 - Projects'!$G187)+IF(AB120="x",'3 - Projects'!$G188)</f>
        <v>0</v>
      </c>
      <c r="AC337" s="85">
        <f>IF(AC116="x",'3 - Projects'!$G184,0)+IF(AC117="x",'3 - Projects'!$G185)+IF(AC118="x",'3 - Projects'!$G186)+IF(AC119="x",'3 - Projects'!$G187)+IF(AC120="x",'3 - Projects'!$G188)</f>
        <v>0</v>
      </c>
      <c r="AD337" s="85">
        <f>IF(AD116="x",'3 - Projects'!$G184,0)+IF(AD117="x",'3 - Projects'!$G185)+IF(AD118="x",'3 - Projects'!$G186)+IF(AD119="x",'3 - Projects'!$G187)+IF(AD120="x",'3 - Projects'!$G188)</f>
        <v>0</v>
      </c>
      <c r="AE337" s="85">
        <f>IF(AE116="x",'3 - Projects'!$G184,0)+IF(AE117="x",'3 - Projects'!$G185)+IF(AE118="x",'3 - Projects'!$G186)+IF(AE119="x",'3 - Projects'!$G187)+IF(AE120="x",'3 - Projects'!$G188)</f>
        <v>0</v>
      </c>
      <c r="AF337" s="85">
        <f>IF(AF116="x",'3 - Projects'!$G184,0)+IF(AF117="x",'3 - Projects'!$G185)+IF(AF118="x",'3 - Projects'!$G186)+IF(AF119="x",'3 - Projects'!$G187)+IF(AF120="x",'3 - Projects'!$G188)</f>
        <v>0</v>
      </c>
      <c r="AG337" s="85">
        <f>IF(AG116="x",'3 - Projects'!$G184,0)+IF(AG117="x",'3 - Projects'!$G185)+IF(AG118="x",'3 - Projects'!$G186)+IF(AG119="x",'3 - Projects'!$G187)+IF(AG120="x",'3 - Projects'!$G188)</f>
        <v>0</v>
      </c>
      <c r="AH337" s="85">
        <f>IF(AH116="x",'3 - Projects'!$G184,0)+IF(AH117="x",'3 - Projects'!$G185)+IF(AH118="x",'3 - Projects'!$G186)+IF(AH119="x",'3 - Projects'!$G187)+IF(AH120="x",'3 - Projects'!$G188)</f>
        <v>0</v>
      </c>
      <c r="AI337" s="85">
        <f>IF(AI116="x",'3 - Projects'!$G184,0)+IF(AI117="x",'3 - Projects'!$G185)+IF(AI118="x",'3 - Projects'!$G186)+IF(AI119="x",'3 - Projects'!$G187)+IF(AI120="x",'3 - Projects'!$G188)</f>
        <v>0</v>
      </c>
      <c r="AJ337" s="85">
        <f>IF(AJ116="x",'3 - Projects'!$G184,0)+IF(AJ117="x",'3 - Projects'!$G185)+IF(AJ118="x",'3 - Projects'!$G186)+IF(AJ119="x",'3 - Projects'!$G187)+IF(AJ120="x",'3 - Projects'!$G188)</f>
        <v>0</v>
      </c>
      <c r="AK337" s="85">
        <f>IF(AK116="x",'3 - Projects'!$G184,0)+IF(AK117="x",'3 - Projects'!$G185)+IF(AK118="x",'3 - Projects'!$G186)+IF(AK119="x",'3 - Projects'!$G187)+IF(AK120="x",'3 - Projects'!$G188)</f>
        <v>0</v>
      </c>
      <c r="AL337" s="85">
        <f>IF(AL116="x",'3 - Projects'!$G184,0)+IF(AL117="x",'3 - Projects'!$G185)+IF(AL118="x",'3 - Projects'!$G186)+IF(AL119="x",'3 - Projects'!$G187)+IF(AL120="x",'3 - Projects'!$G188)</f>
        <v>0</v>
      </c>
      <c r="AM337" s="85">
        <f>IF(AM116="x",'3 - Projects'!$G184,0)+IF(AM117="x",'3 - Projects'!$G185)+IF(AM118="x",'3 - Projects'!$G186)+IF(AM119="x",'3 - Projects'!$G187)+IF(AM120="x",'3 - Projects'!$G188)</f>
        <v>0</v>
      </c>
      <c r="AN337" s="85">
        <f>IF(AN116="x",'3 - Projects'!$G184,0)+IF(AN117="x",'3 - Projects'!$G185)+IF(AN118="x",'3 - Projects'!$G186)+IF(AN119="x",'3 - Projects'!$G187)+IF(AN120="x",'3 - Projects'!$G188)</f>
        <v>0</v>
      </c>
      <c r="AO337" s="85">
        <f>IF(AO116="x",'3 - Projects'!$G184,0)+IF(AO117="x",'3 - Projects'!$G185)+IF(AO118="x",'3 - Projects'!$G186)+IF(AO119="x",'3 - Projects'!$G187)+IF(AO120="x",'3 - Projects'!$G188)</f>
        <v>0</v>
      </c>
      <c r="AP337" s="85">
        <f>IF(AP116="x",'3 - Projects'!$G184,0)+IF(AP117="x",'3 - Projects'!$G185)+IF(AP118="x",'3 - Projects'!$G186)+IF(AP119="x",'3 - Projects'!$G187)+IF(AP120="x",'3 - Projects'!$G188)</f>
        <v>0</v>
      </c>
      <c r="AQ337" s="85">
        <f>IF(AQ116="x",'3 - Projects'!$G184,0)+IF(AQ117="x",'3 - Projects'!$G185)+IF(AQ118="x",'3 - Projects'!$G186)+IF(AQ119="x",'3 - Projects'!$G187)+IF(AQ120="x",'3 - Projects'!$G188)</f>
        <v>0</v>
      </c>
      <c r="AR337" s="85">
        <f>IF(AR116="x",'3 - Projects'!$G184,0)+IF(AR117="x",'3 - Projects'!$G185)+IF(AR118="x",'3 - Projects'!$G186)+IF(AR119="x",'3 - Projects'!$G187)+IF(AR120="x",'3 - Projects'!$G188)</f>
        <v>0</v>
      </c>
      <c r="AS337" s="85">
        <f>IF(AS116="x",'3 - Projects'!$G184,0)+IF(AS117="x",'3 - Projects'!$G185)+IF(AS118="x",'3 - Projects'!$G186)+IF(AS119="x",'3 - Projects'!$G187)+IF(AS120="x",'3 - Projects'!$G188)</f>
        <v>0</v>
      </c>
      <c r="AT337" s="85">
        <f>IF(AT116="x",'3 - Projects'!$G184,0)+IF(AT117="x",'3 - Projects'!$G185)+IF(AT118="x",'3 - Projects'!$G186)+IF(AT119="x",'3 - Projects'!$G187)+IF(AT120="x",'3 - Projects'!$G188)</f>
        <v>0</v>
      </c>
      <c r="AU337" s="85">
        <f>IF(AU116="x",'3 - Projects'!$G184,0)+IF(AU117="x",'3 - Projects'!$G185)+IF(AU118="x",'3 - Projects'!$G186)+IF(AU119="x",'3 - Projects'!$G187)+IF(AU120="x",'3 - Projects'!$G188)</f>
        <v>0</v>
      </c>
      <c r="AV337" s="85">
        <f>IF(AV116="x",'3 - Projects'!$G184,0)+IF(AV117="x",'3 - Projects'!$G185)+IF(AV118="x",'3 - Projects'!$G186)+IF(AV119="x",'3 - Projects'!$G187)+IF(AV120="x",'3 - Projects'!$G188)</f>
        <v>0</v>
      </c>
      <c r="AW337" s="85">
        <f>IF(AW116="x",'3 - Projects'!$G184,0)+IF(AW117="x",'3 - Projects'!$G185)+IF(AW118="x",'3 - Projects'!$G186)+IF(AW119="x",'3 - Projects'!$G187)+IF(AW120="x",'3 - Projects'!$G188)</f>
        <v>0</v>
      </c>
      <c r="AX337" s="85">
        <f>IF(AX116="x",'3 - Projects'!$G184,0)+IF(AX117="x",'3 - Projects'!$G185)+IF(AX118="x",'3 - Projects'!$G186)+IF(AX119="x",'3 - Projects'!$G187)+IF(AX120="x",'3 - Projects'!$G188)</f>
        <v>0</v>
      </c>
      <c r="AY337" s="85">
        <f>IF(AY116="x",'3 - Projects'!$G184,0)+IF(AY117="x",'3 - Projects'!$G185)+IF(AY118="x",'3 - Projects'!$G186)+IF(AY119="x",'3 - Projects'!$G187)+IF(AY120="x",'3 - Projects'!$G188)</f>
        <v>0</v>
      </c>
      <c r="AZ337" s="85">
        <f>IF(AZ116="x",'3 - Projects'!$G184,0)+IF(AZ117="x",'3 - Projects'!$G185)+IF(AZ118="x",'3 - Projects'!$G186)+IF(AZ119="x",'3 - Projects'!$G187)+IF(AZ120="x",'3 - Projects'!$G188)</f>
        <v>0</v>
      </c>
      <c r="BA337" s="85">
        <f>IF(BA116="x",'3 - Projects'!$G184,0)+IF(BA117="x",'3 - Projects'!$G185)+IF(BA118="x",'3 - Projects'!$G186)+IF(BA119="x",'3 - Projects'!$G187)+IF(BA120="x",'3 - Projects'!$G188)</f>
        <v>0</v>
      </c>
      <c r="BB337" s="85">
        <f>IF(BB116="x",'3 - Projects'!$G184,0)+IF(BB117="x",'3 - Projects'!$G185)+IF(BB118="x",'3 - Projects'!$G186)+IF(BB119="x",'3 - Projects'!$G187)+IF(BB120="x",'3 - Projects'!$G188)</f>
        <v>0</v>
      </c>
      <c r="BC337" s="85">
        <f>IF(BC116="x",'3 - Projects'!$G184,0)+IF(BC117="x",'3 - Projects'!$G185)+IF(BC118="x",'3 - Projects'!$G186)+IF(BC119="x",'3 - Projects'!$G187)+IF(BC120="x",'3 - Projects'!$G188)</f>
        <v>0</v>
      </c>
      <c r="BD337" s="85">
        <f>IF(BD116="x",'3 - Projects'!$G184,0)+IF(BD117="x",'3 - Projects'!$G185)+IF(BD118="x",'3 - Projects'!$G186)+IF(BD119="x",'3 - Projects'!$G187)+IF(BD120="x",'3 - Projects'!$G188)</f>
        <v>0</v>
      </c>
      <c r="BE337" s="85">
        <f>IF(BE116="x",'3 - Projects'!$G184,0)+IF(BE117="x",'3 - Projects'!$G185)+IF(BE118="x",'3 - Projects'!$G186)+IF(BE119="x",'3 - Projects'!$G187)+IF(BE120="x",'3 - Projects'!$G188)</f>
        <v>0</v>
      </c>
      <c r="BF337" s="85">
        <f>IF(BF116="x",'3 - Projects'!$G184,0)+IF(BF117="x",'3 - Projects'!$G185)+IF(BF118="x",'3 - Projects'!$G186)+IF(BF119="x",'3 - Projects'!$G187)+IF(BF120="x",'3 - Projects'!$G188)</f>
        <v>0</v>
      </c>
      <c r="BG337" s="85">
        <f>IF(BG116="x",'3 - Projects'!$G184,0)+IF(BG117="x",'3 - Projects'!$G185)+IF(BG118="x",'3 - Projects'!$G186)+IF(BG119="x",'3 - Projects'!$G187)+IF(BG120="x",'3 - Projects'!$G188)</f>
        <v>0</v>
      </c>
      <c r="BH337" s="86">
        <f>IF(BH116="x",'3 - Projects'!$G184,0)+IF(BH117="x",'3 - Projects'!$G185)+IF(BH118="x",'3 - Projects'!$G186)+IF(BH119="x",'3 - Projects'!$G187)+IF(BH120="x",'3 - Projects'!$G188)</f>
        <v>0</v>
      </c>
    </row>
    <row r="338" spans="1:60">
      <c r="A338" s="84"/>
      <c r="B338" s="85" t="str">
        <f>IF(Resource2_Name&lt;&gt;"",Resource2_Name&amp;"(s)","")</f>
        <v/>
      </c>
      <c r="C338" s="85"/>
      <c r="D338" s="85"/>
      <c r="E338" s="85"/>
      <c r="F338" s="85"/>
      <c r="G338" s="85"/>
      <c r="H338" s="85"/>
      <c r="I338" s="84">
        <f>IF(I116="x",'3 - Projects'!$H184,0)+IF(I117="x",'3 - Projects'!$H185)+IF(I118="x",'3 - Projects'!$H186)+IF(I119="x",'3 - Projects'!$H187)+IF(I120="x",'3 - Projects'!$H188)</f>
        <v>0</v>
      </c>
      <c r="J338" s="85">
        <f>IF(J116="x",'3 - Projects'!$H184,0)+IF(J117="x",'3 - Projects'!$H185)+IF(J118="x",'3 - Projects'!$H186)+IF(J119="x",'3 - Projects'!$H187)+IF(J120="x",'3 - Projects'!$H188)</f>
        <v>0</v>
      </c>
      <c r="K338" s="85">
        <f>IF(K116="x",'3 - Projects'!$H184,0)+IF(K117="x",'3 - Projects'!$H185)+IF(K118="x",'3 - Projects'!$H186)+IF(K119="x",'3 - Projects'!$H187)+IF(K120="x",'3 - Projects'!$H188)</f>
        <v>0</v>
      </c>
      <c r="L338" s="85">
        <f>IF(L116="x",'3 - Projects'!$H184,0)+IF(L117="x",'3 - Projects'!$H185)+IF(L118="x",'3 - Projects'!$H186)+IF(L119="x",'3 - Projects'!$H187)+IF(L120="x",'3 - Projects'!$H188)</f>
        <v>0</v>
      </c>
      <c r="M338" s="85">
        <f>IF(M116="x",'3 - Projects'!$H184,0)+IF(M117="x",'3 - Projects'!$H185)+IF(M118="x",'3 - Projects'!$H186)+IF(M119="x",'3 - Projects'!$H187)+IF(M120="x",'3 - Projects'!$H188)</f>
        <v>0</v>
      </c>
      <c r="N338" s="85">
        <f>IF(N116="x",'3 - Projects'!$H184,0)+IF(N117="x",'3 - Projects'!$H185)+IF(N118="x",'3 - Projects'!$H186)+IF(N119="x",'3 - Projects'!$H187)+IF(N120="x",'3 - Projects'!$H188)</f>
        <v>0</v>
      </c>
      <c r="O338" s="85">
        <f>IF(O116="x",'3 - Projects'!$H184,0)+IF(O117="x",'3 - Projects'!$H185)+IF(O118="x",'3 - Projects'!$H186)+IF(O119="x",'3 - Projects'!$H187)+IF(O120="x",'3 - Projects'!$H188)</f>
        <v>0</v>
      </c>
      <c r="P338" s="85">
        <f>IF(P116="x",'3 - Projects'!$H184,0)+IF(P117="x",'3 - Projects'!$H185)+IF(P118="x",'3 - Projects'!$H186)+IF(P119="x",'3 - Projects'!$H187)+IF(P120="x",'3 - Projects'!$H188)</f>
        <v>0</v>
      </c>
      <c r="Q338" s="85">
        <f>IF(Q116="x",'3 - Projects'!$H184,0)+IF(Q117="x",'3 - Projects'!$H185)+IF(Q118="x",'3 - Projects'!$H186)+IF(Q119="x",'3 - Projects'!$H187)+IF(Q120="x",'3 - Projects'!$H188)</f>
        <v>0</v>
      </c>
      <c r="R338" s="85">
        <f>IF(R116="x",'3 - Projects'!$H184,0)+IF(R117="x",'3 - Projects'!$H185)+IF(R118="x",'3 - Projects'!$H186)+IF(R119="x",'3 - Projects'!$H187)+IF(R120="x",'3 - Projects'!$H188)</f>
        <v>0</v>
      </c>
      <c r="S338" s="85">
        <f>IF(S116="x",'3 - Projects'!$H184,0)+IF(S117="x",'3 - Projects'!$H185)+IF(S118="x",'3 - Projects'!$H186)+IF(S119="x",'3 - Projects'!$H187)+IF(S120="x",'3 - Projects'!$H188)</f>
        <v>0</v>
      </c>
      <c r="T338" s="85">
        <f>IF(T116="x",'3 - Projects'!$H184,0)+IF(T117="x",'3 - Projects'!$H185)+IF(T118="x",'3 - Projects'!$H186)+IF(T119="x",'3 - Projects'!$H187)+IF(T120="x",'3 - Projects'!$H188)</f>
        <v>0</v>
      </c>
      <c r="U338" s="85">
        <f>IF(U116="x",'3 - Projects'!$H184,0)+IF(U117="x",'3 - Projects'!$H185)+IF(U118="x",'3 - Projects'!$H186)+IF(U119="x",'3 - Projects'!$H187)+IF(U120="x",'3 - Projects'!$H188)</f>
        <v>0</v>
      </c>
      <c r="V338" s="85">
        <f>IF(V116="x",'3 - Projects'!$H184,0)+IF(V117="x",'3 - Projects'!$H185)+IF(V118="x",'3 - Projects'!$H186)+IF(V119="x",'3 - Projects'!$H187)+IF(V120="x",'3 - Projects'!$H188)</f>
        <v>0</v>
      </c>
      <c r="W338" s="85">
        <f>IF(W116="x",'3 - Projects'!$H184,0)+IF(W117="x",'3 - Projects'!$H185)+IF(W118="x",'3 - Projects'!$H186)+IF(W119="x",'3 - Projects'!$H187)+IF(W120="x",'3 - Projects'!$H188)</f>
        <v>0</v>
      </c>
      <c r="X338" s="85">
        <f>IF(X116="x",'3 - Projects'!$H184,0)+IF(X117="x",'3 - Projects'!$H185)+IF(X118="x",'3 - Projects'!$H186)+IF(X119="x",'3 - Projects'!$H187)+IF(X120="x",'3 - Projects'!$H188)</f>
        <v>0</v>
      </c>
      <c r="Y338" s="85">
        <f>IF(Y116="x",'3 - Projects'!$H184,0)+IF(Y117="x",'3 - Projects'!$H185)+IF(Y118="x",'3 - Projects'!$H186)+IF(Y119="x",'3 - Projects'!$H187)+IF(Y120="x",'3 - Projects'!$H188)</f>
        <v>0</v>
      </c>
      <c r="Z338" s="85">
        <f>IF(Z116="x",'3 - Projects'!$H184,0)+IF(Z117="x",'3 - Projects'!$H185)+IF(Z118="x",'3 - Projects'!$H186)+IF(Z119="x",'3 - Projects'!$H187)+IF(Z120="x",'3 - Projects'!$H188)</f>
        <v>0</v>
      </c>
      <c r="AA338" s="85">
        <f>IF(AA116="x",'3 - Projects'!$H184,0)+IF(AA117="x",'3 - Projects'!$H185)+IF(AA118="x",'3 - Projects'!$H186)+IF(AA119="x",'3 - Projects'!$H187)+IF(AA120="x",'3 - Projects'!$H188)</f>
        <v>0</v>
      </c>
      <c r="AB338" s="85">
        <f>IF(AB116="x",'3 - Projects'!$H184,0)+IF(AB117="x",'3 - Projects'!$H185)+IF(AB118="x",'3 - Projects'!$H186)+IF(AB119="x",'3 - Projects'!$H187)+IF(AB120="x",'3 - Projects'!$H188)</f>
        <v>0</v>
      </c>
      <c r="AC338" s="85">
        <f>IF(AC116="x",'3 - Projects'!$H184,0)+IF(AC117="x",'3 - Projects'!$H185)+IF(AC118="x",'3 - Projects'!$H186)+IF(AC119="x",'3 - Projects'!$H187)+IF(AC120="x",'3 - Projects'!$H188)</f>
        <v>0</v>
      </c>
      <c r="AD338" s="85">
        <f>IF(AD116="x",'3 - Projects'!$H184,0)+IF(AD117="x",'3 - Projects'!$H185)+IF(AD118="x",'3 - Projects'!$H186)+IF(AD119="x",'3 - Projects'!$H187)+IF(AD120="x",'3 - Projects'!$H188)</f>
        <v>0</v>
      </c>
      <c r="AE338" s="85">
        <f>IF(AE116="x",'3 - Projects'!$H184,0)+IF(AE117="x",'3 - Projects'!$H185)+IF(AE118="x",'3 - Projects'!$H186)+IF(AE119="x",'3 - Projects'!$H187)+IF(AE120="x",'3 - Projects'!$H188)</f>
        <v>0</v>
      </c>
      <c r="AF338" s="85">
        <f>IF(AF116="x",'3 - Projects'!$H184,0)+IF(AF117="x",'3 - Projects'!$H185)+IF(AF118="x",'3 - Projects'!$H186)+IF(AF119="x",'3 - Projects'!$H187)+IF(AF120="x",'3 - Projects'!$H188)</f>
        <v>0</v>
      </c>
      <c r="AG338" s="85">
        <f>IF(AG116="x",'3 - Projects'!$H184,0)+IF(AG117="x",'3 - Projects'!$H185)+IF(AG118="x",'3 - Projects'!$H186)+IF(AG119="x",'3 - Projects'!$H187)+IF(AG120="x",'3 - Projects'!$H188)</f>
        <v>0</v>
      </c>
      <c r="AH338" s="85">
        <f>IF(AH116="x",'3 - Projects'!$H184,0)+IF(AH117="x",'3 - Projects'!$H185)+IF(AH118="x",'3 - Projects'!$H186)+IF(AH119="x",'3 - Projects'!$H187)+IF(AH120="x",'3 - Projects'!$H188)</f>
        <v>0</v>
      </c>
      <c r="AI338" s="85">
        <f>IF(AI116="x",'3 - Projects'!$H184,0)+IF(AI117="x",'3 - Projects'!$H185)+IF(AI118="x",'3 - Projects'!$H186)+IF(AI119="x",'3 - Projects'!$H187)+IF(AI120="x",'3 - Projects'!$H188)</f>
        <v>0</v>
      </c>
      <c r="AJ338" s="85">
        <f>IF(AJ116="x",'3 - Projects'!$H184,0)+IF(AJ117="x",'3 - Projects'!$H185)+IF(AJ118="x",'3 - Projects'!$H186)+IF(AJ119="x",'3 - Projects'!$H187)+IF(AJ120="x",'3 - Projects'!$H188)</f>
        <v>0</v>
      </c>
      <c r="AK338" s="85">
        <f>IF(AK116="x",'3 - Projects'!$H184,0)+IF(AK117="x",'3 - Projects'!$H185)+IF(AK118="x",'3 - Projects'!$H186)+IF(AK119="x",'3 - Projects'!$H187)+IF(AK120="x",'3 - Projects'!$H188)</f>
        <v>0</v>
      </c>
      <c r="AL338" s="85">
        <f>IF(AL116="x",'3 - Projects'!$H184,0)+IF(AL117="x",'3 - Projects'!$H185)+IF(AL118="x",'3 - Projects'!$H186)+IF(AL119="x",'3 - Projects'!$H187)+IF(AL120="x",'3 - Projects'!$H188)</f>
        <v>0</v>
      </c>
      <c r="AM338" s="85">
        <f>IF(AM116="x",'3 - Projects'!$H184,0)+IF(AM117="x",'3 - Projects'!$H185)+IF(AM118="x",'3 - Projects'!$H186)+IF(AM119="x",'3 - Projects'!$H187)+IF(AM120="x",'3 - Projects'!$H188)</f>
        <v>0</v>
      </c>
      <c r="AN338" s="85">
        <f>IF(AN116="x",'3 - Projects'!$H184,0)+IF(AN117="x",'3 - Projects'!$H185)+IF(AN118="x",'3 - Projects'!$H186)+IF(AN119="x",'3 - Projects'!$H187)+IF(AN120="x",'3 - Projects'!$H188)</f>
        <v>0</v>
      </c>
      <c r="AO338" s="85">
        <f>IF(AO116="x",'3 - Projects'!$H184,0)+IF(AO117="x",'3 - Projects'!$H185)+IF(AO118="x",'3 - Projects'!$H186)+IF(AO119="x",'3 - Projects'!$H187)+IF(AO120="x",'3 - Projects'!$H188)</f>
        <v>0</v>
      </c>
      <c r="AP338" s="85">
        <f>IF(AP116="x",'3 - Projects'!$H184,0)+IF(AP117="x",'3 - Projects'!$H185)+IF(AP118="x",'3 - Projects'!$H186)+IF(AP119="x",'3 - Projects'!$H187)+IF(AP120="x",'3 - Projects'!$H188)</f>
        <v>0</v>
      </c>
      <c r="AQ338" s="85">
        <f>IF(AQ116="x",'3 - Projects'!$H184,0)+IF(AQ117="x",'3 - Projects'!$H185)+IF(AQ118="x",'3 - Projects'!$H186)+IF(AQ119="x",'3 - Projects'!$H187)+IF(AQ120="x",'3 - Projects'!$H188)</f>
        <v>0</v>
      </c>
      <c r="AR338" s="85">
        <f>IF(AR116="x",'3 - Projects'!$H184,0)+IF(AR117="x",'3 - Projects'!$H185)+IF(AR118="x",'3 - Projects'!$H186)+IF(AR119="x",'3 - Projects'!$H187)+IF(AR120="x",'3 - Projects'!$H188)</f>
        <v>0</v>
      </c>
      <c r="AS338" s="85">
        <f>IF(AS116="x",'3 - Projects'!$H184,0)+IF(AS117="x",'3 - Projects'!$H185)+IF(AS118="x",'3 - Projects'!$H186)+IF(AS119="x",'3 - Projects'!$H187)+IF(AS120="x",'3 - Projects'!$H188)</f>
        <v>0</v>
      </c>
      <c r="AT338" s="85">
        <f>IF(AT116="x",'3 - Projects'!$H184,0)+IF(AT117="x",'3 - Projects'!$H185)+IF(AT118="x",'3 - Projects'!$H186)+IF(AT119="x",'3 - Projects'!$H187)+IF(AT120="x",'3 - Projects'!$H188)</f>
        <v>0</v>
      </c>
      <c r="AU338" s="85">
        <f>IF(AU116="x",'3 - Projects'!$H184,0)+IF(AU117="x",'3 - Projects'!$H185)+IF(AU118="x",'3 - Projects'!$H186)+IF(AU119="x",'3 - Projects'!$H187)+IF(AU120="x",'3 - Projects'!$H188)</f>
        <v>0</v>
      </c>
      <c r="AV338" s="85">
        <f>IF(AV116="x",'3 - Projects'!$H184,0)+IF(AV117="x",'3 - Projects'!$H185)+IF(AV118="x",'3 - Projects'!$H186)+IF(AV119="x",'3 - Projects'!$H187)+IF(AV120="x",'3 - Projects'!$H188)</f>
        <v>0</v>
      </c>
      <c r="AW338" s="85">
        <f>IF(AW116="x",'3 - Projects'!$H184,0)+IF(AW117="x",'3 - Projects'!$H185)+IF(AW118="x",'3 - Projects'!$H186)+IF(AW119="x",'3 - Projects'!$H187)+IF(AW120="x",'3 - Projects'!$H188)</f>
        <v>0</v>
      </c>
      <c r="AX338" s="85">
        <f>IF(AX116="x",'3 - Projects'!$H184,0)+IF(AX117="x",'3 - Projects'!$H185)+IF(AX118="x",'3 - Projects'!$H186)+IF(AX119="x",'3 - Projects'!$H187)+IF(AX120="x",'3 - Projects'!$H188)</f>
        <v>0</v>
      </c>
      <c r="AY338" s="85">
        <f>IF(AY116="x",'3 - Projects'!$H184,0)+IF(AY117="x",'3 - Projects'!$H185)+IF(AY118="x",'3 - Projects'!$H186)+IF(AY119="x",'3 - Projects'!$H187)+IF(AY120="x",'3 - Projects'!$H188)</f>
        <v>0</v>
      </c>
      <c r="AZ338" s="85">
        <f>IF(AZ116="x",'3 - Projects'!$H184,0)+IF(AZ117="x",'3 - Projects'!$H185)+IF(AZ118="x",'3 - Projects'!$H186)+IF(AZ119="x",'3 - Projects'!$H187)+IF(AZ120="x",'3 - Projects'!$H188)</f>
        <v>0</v>
      </c>
      <c r="BA338" s="85">
        <f>IF(BA116="x",'3 - Projects'!$H184,0)+IF(BA117="x",'3 - Projects'!$H185)+IF(BA118="x",'3 - Projects'!$H186)+IF(BA119="x",'3 - Projects'!$H187)+IF(BA120="x",'3 - Projects'!$H188)</f>
        <v>0</v>
      </c>
      <c r="BB338" s="85">
        <f>IF(BB116="x",'3 - Projects'!$H184,0)+IF(BB117="x",'3 - Projects'!$H185)+IF(BB118="x",'3 - Projects'!$H186)+IF(BB119="x",'3 - Projects'!$H187)+IF(BB120="x",'3 - Projects'!$H188)</f>
        <v>0</v>
      </c>
      <c r="BC338" s="85">
        <f>IF(BC116="x",'3 - Projects'!$H184,0)+IF(BC117="x",'3 - Projects'!$H185)+IF(BC118="x",'3 - Projects'!$H186)+IF(BC119="x",'3 - Projects'!$H187)+IF(BC120="x",'3 - Projects'!$H188)</f>
        <v>0</v>
      </c>
      <c r="BD338" s="85">
        <f>IF(BD116="x",'3 - Projects'!$H184,0)+IF(BD117="x",'3 - Projects'!$H185)+IF(BD118="x",'3 - Projects'!$H186)+IF(BD119="x",'3 - Projects'!$H187)+IF(BD120="x",'3 - Projects'!$H188)</f>
        <v>0</v>
      </c>
      <c r="BE338" s="85">
        <f>IF(BE116="x",'3 - Projects'!$H184,0)+IF(BE117="x",'3 - Projects'!$H185)+IF(BE118="x",'3 - Projects'!$H186)+IF(BE119="x",'3 - Projects'!$H187)+IF(BE120="x",'3 - Projects'!$H188)</f>
        <v>0</v>
      </c>
      <c r="BF338" s="85">
        <f>IF(BF116="x",'3 - Projects'!$H184,0)+IF(BF117="x",'3 - Projects'!$H185)+IF(BF118="x",'3 - Projects'!$H186)+IF(BF119="x",'3 - Projects'!$H187)+IF(BF120="x",'3 - Projects'!$H188)</f>
        <v>0</v>
      </c>
      <c r="BG338" s="85">
        <f>IF(BG116="x",'3 - Projects'!$H184,0)+IF(BG117="x",'3 - Projects'!$H185)+IF(BG118="x",'3 - Projects'!$H186)+IF(BG119="x",'3 - Projects'!$H187)+IF(BG120="x",'3 - Projects'!$H188)</f>
        <v>0</v>
      </c>
      <c r="BH338" s="86">
        <f>IF(BH116="x",'3 - Projects'!$H184,0)+IF(BH117="x",'3 - Projects'!$H185)+IF(BH118="x",'3 - Projects'!$H186)+IF(BH119="x",'3 - Projects'!$H187)+IF(BH120="x",'3 - Projects'!$H188)</f>
        <v>0</v>
      </c>
    </row>
    <row r="339" spans="1:60">
      <c r="A339" s="84"/>
      <c r="B339" s="85" t="str">
        <f>IF(Resource3_Name&lt;&gt;"",Resource3_Name&amp;"(s)","")</f>
        <v/>
      </c>
      <c r="C339" s="85"/>
      <c r="D339" s="85"/>
      <c r="E339" s="85"/>
      <c r="F339" s="85"/>
      <c r="G339" s="85"/>
      <c r="H339" s="85"/>
      <c r="I339" s="84">
        <f>IF(I116="x",'3 - Projects'!$I184,0)+IF(I117="x",'3 - Projects'!$I185)+IF(I118="x",'3 - Projects'!$I186)+IF(I119="x",'3 - Projects'!$I187)+IF(I120="x",'3 - Projects'!$I188)</f>
        <v>0</v>
      </c>
      <c r="J339" s="85">
        <f>IF(J116="x",'3 - Projects'!$I184,0)+IF(J117="x",'3 - Projects'!$I185)+IF(J118="x",'3 - Projects'!$I186)+IF(J119="x",'3 - Projects'!$I187)+IF(J120="x",'3 - Projects'!$I188)</f>
        <v>0</v>
      </c>
      <c r="K339" s="85">
        <f>IF(K116="x",'3 - Projects'!$I184,0)+IF(K117="x",'3 - Projects'!$I185)+IF(K118="x",'3 - Projects'!$I186)+IF(K119="x",'3 - Projects'!$I187)+IF(K120="x",'3 - Projects'!$I188)</f>
        <v>0</v>
      </c>
      <c r="L339" s="85">
        <f>IF(L116="x",'3 - Projects'!$I184,0)+IF(L117="x",'3 - Projects'!$I185)+IF(L118="x",'3 - Projects'!$I186)+IF(L119="x",'3 - Projects'!$I187)+IF(L120="x",'3 - Projects'!$I188)</f>
        <v>0</v>
      </c>
      <c r="M339" s="85">
        <f>IF(M116="x",'3 - Projects'!$I184,0)+IF(M117="x",'3 - Projects'!$I185)+IF(M118="x",'3 - Projects'!$I186)+IF(M119="x",'3 - Projects'!$I187)+IF(M120="x",'3 - Projects'!$I188)</f>
        <v>0</v>
      </c>
      <c r="N339" s="85">
        <f>IF(N116="x",'3 - Projects'!$I184,0)+IF(N117="x",'3 - Projects'!$I185)+IF(N118="x",'3 - Projects'!$I186)+IF(N119="x",'3 - Projects'!$I187)+IF(N120="x",'3 - Projects'!$I188)</f>
        <v>0</v>
      </c>
      <c r="O339" s="85">
        <f>IF(O116="x",'3 - Projects'!$I184,0)+IF(O117="x",'3 - Projects'!$I185)+IF(O118="x",'3 - Projects'!$I186)+IF(O119="x",'3 - Projects'!$I187)+IF(O120="x",'3 - Projects'!$I188)</f>
        <v>0</v>
      </c>
      <c r="P339" s="85">
        <f>IF(P116="x",'3 - Projects'!$I184,0)+IF(P117="x",'3 - Projects'!$I185)+IF(P118="x",'3 - Projects'!$I186)+IF(P119="x",'3 - Projects'!$I187)+IF(P120="x",'3 - Projects'!$I188)</f>
        <v>0</v>
      </c>
      <c r="Q339" s="85">
        <f>IF(Q116="x",'3 - Projects'!$I184,0)+IF(Q117="x",'3 - Projects'!$I185)+IF(Q118="x",'3 - Projects'!$I186)+IF(Q119="x",'3 - Projects'!$I187)+IF(Q120="x",'3 - Projects'!$I188)</f>
        <v>0</v>
      </c>
      <c r="R339" s="85">
        <f>IF(R116="x",'3 - Projects'!$I184,0)+IF(R117="x",'3 - Projects'!$I185)+IF(R118="x",'3 - Projects'!$I186)+IF(R119="x",'3 - Projects'!$I187)+IF(R120="x",'3 - Projects'!$I188)</f>
        <v>0</v>
      </c>
      <c r="S339" s="85">
        <f>IF(S116="x",'3 - Projects'!$I184,0)+IF(S117="x",'3 - Projects'!$I185)+IF(S118="x",'3 - Projects'!$I186)+IF(S119="x",'3 - Projects'!$I187)+IF(S120="x",'3 - Projects'!$I188)</f>
        <v>0</v>
      </c>
      <c r="T339" s="85">
        <f>IF(T116="x",'3 - Projects'!$I184,0)+IF(T117="x",'3 - Projects'!$I185)+IF(T118="x",'3 - Projects'!$I186)+IF(T119="x",'3 - Projects'!$I187)+IF(T120="x",'3 - Projects'!$I188)</f>
        <v>0</v>
      </c>
      <c r="U339" s="85">
        <f>IF(U116="x",'3 - Projects'!$I184,0)+IF(U117="x",'3 - Projects'!$I185)+IF(U118="x",'3 - Projects'!$I186)+IF(U119="x",'3 - Projects'!$I187)+IF(U120="x",'3 - Projects'!$I188)</f>
        <v>0</v>
      </c>
      <c r="V339" s="85">
        <f>IF(V116="x",'3 - Projects'!$I184,0)+IF(V117="x",'3 - Projects'!$I185)+IF(V118="x",'3 - Projects'!$I186)+IF(V119="x",'3 - Projects'!$I187)+IF(V120="x",'3 - Projects'!$I188)</f>
        <v>0</v>
      </c>
      <c r="W339" s="85">
        <f>IF(W116="x",'3 - Projects'!$I184,0)+IF(W117="x",'3 - Projects'!$I185)+IF(W118="x",'3 - Projects'!$I186)+IF(W119="x",'3 - Projects'!$I187)+IF(W120="x",'3 - Projects'!$I188)</f>
        <v>0</v>
      </c>
      <c r="X339" s="85">
        <f>IF(X116="x",'3 - Projects'!$I184,0)+IF(X117="x",'3 - Projects'!$I185)+IF(X118="x",'3 - Projects'!$I186)+IF(X119="x",'3 - Projects'!$I187)+IF(X120="x",'3 - Projects'!$I188)</f>
        <v>0</v>
      </c>
      <c r="Y339" s="85">
        <f>IF(Y116="x",'3 - Projects'!$I184,0)+IF(Y117="x",'3 - Projects'!$I185)+IF(Y118="x",'3 - Projects'!$I186)+IF(Y119="x",'3 - Projects'!$I187)+IF(Y120="x",'3 - Projects'!$I188)</f>
        <v>0</v>
      </c>
      <c r="Z339" s="85">
        <f>IF(Z116="x",'3 - Projects'!$I184,0)+IF(Z117="x",'3 - Projects'!$I185)+IF(Z118="x",'3 - Projects'!$I186)+IF(Z119="x",'3 - Projects'!$I187)+IF(Z120="x",'3 - Projects'!$I188)</f>
        <v>0</v>
      </c>
      <c r="AA339" s="85">
        <f>IF(AA116="x",'3 - Projects'!$I184,0)+IF(AA117="x",'3 - Projects'!$I185)+IF(AA118="x",'3 - Projects'!$I186)+IF(AA119="x",'3 - Projects'!$I187)+IF(AA120="x",'3 - Projects'!$I188)</f>
        <v>0</v>
      </c>
      <c r="AB339" s="85">
        <f>IF(AB116="x",'3 - Projects'!$I184,0)+IF(AB117="x",'3 - Projects'!$I185)+IF(AB118="x",'3 - Projects'!$I186)+IF(AB119="x",'3 - Projects'!$I187)+IF(AB120="x",'3 - Projects'!$I188)</f>
        <v>0</v>
      </c>
      <c r="AC339" s="85">
        <f>IF(AC116="x",'3 - Projects'!$I184,0)+IF(AC117="x",'3 - Projects'!$I185)+IF(AC118="x",'3 - Projects'!$I186)+IF(AC119="x",'3 - Projects'!$I187)+IF(AC120="x",'3 - Projects'!$I188)</f>
        <v>0</v>
      </c>
      <c r="AD339" s="85">
        <f>IF(AD116="x",'3 - Projects'!$I184,0)+IF(AD117="x",'3 - Projects'!$I185)+IF(AD118="x",'3 - Projects'!$I186)+IF(AD119="x",'3 - Projects'!$I187)+IF(AD120="x",'3 - Projects'!$I188)</f>
        <v>0</v>
      </c>
      <c r="AE339" s="85">
        <f>IF(AE116="x",'3 - Projects'!$I184,0)+IF(AE117="x",'3 - Projects'!$I185)+IF(AE118="x",'3 - Projects'!$I186)+IF(AE119="x",'3 - Projects'!$I187)+IF(AE120="x",'3 - Projects'!$I188)</f>
        <v>0</v>
      </c>
      <c r="AF339" s="85">
        <f>IF(AF116="x",'3 - Projects'!$I184,0)+IF(AF117="x",'3 - Projects'!$I185)+IF(AF118="x",'3 - Projects'!$I186)+IF(AF119="x",'3 - Projects'!$I187)+IF(AF120="x",'3 - Projects'!$I188)</f>
        <v>0</v>
      </c>
      <c r="AG339" s="85">
        <f>IF(AG116="x",'3 - Projects'!$I184,0)+IF(AG117="x",'3 - Projects'!$I185)+IF(AG118="x",'3 - Projects'!$I186)+IF(AG119="x",'3 - Projects'!$I187)+IF(AG120="x",'3 - Projects'!$I188)</f>
        <v>0</v>
      </c>
      <c r="AH339" s="85">
        <f>IF(AH116="x",'3 - Projects'!$I184,0)+IF(AH117="x",'3 - Projects'!$I185)+IF(AH118="x",'3 - Projects'!$I186)+IF(AH119="x",'3 - Projects'!$I187)+IF(AH120="x",'3 - Projects'!$I188)</f>
        <v>0</v>
      </c>
      <c r="AI339" s="85">
        <f>IF(AI116="x",'3 - Projects'!$I184,0)+IF(AI117="x",'3 - Projects'!$I185)+IF(AI118="x",'3 - Projects'!$I186)+IF(AI119="x",'3 - Projects'!$I187)+IF(AI120="x",'3 - Projects'!$I188)</f>
        <v>0</v>
      </c>
      <c r="AJ339" s="85">
        <f>IF(AJ116="x",'3 - Projects'!$I184,0)+IF(AJ117="x",'3 - Projects'!$I185)+IF(AJ118="x",'3 - Projects'!$I186)+IF(AJ119="x",'3 - Projects'!$I187)+IF(AJ120="x",'3 - Projects'!$I188)</f>
        <v>0</v>
      </c>
      <c r="AK339" s="85">
        <f>IF(AK116="x",'3 - Projects'!$I184,0)+IF(AK117="x",'3 - Projects'!$I185)+IF(AK118="x",'3 - Projects'!$I186)+IF(AK119="x",'3 - Projects'!$I187)+IF(AK120="x",'3 - Projects'!$I188)</f>
        <v>0</v>
      </c>
      <c r="AL339" s="85">
        <f>IF(AL116="x",'3 - Projects'!$I184,0)+IF(AL117="x",'3 - Projects'!$I185)+IF(AL118="x",'3 - Projects'!$I186)+IF(AL119="x",'3 - Projects'!$I187)+IF(AL120="x",'3 - Projects'!$I188)</f>
        <v>0</v>
      </c>
      <c r="AM339" s="85">
        <f>IF(AM116="x",'3 - Projects'!$I184,0)+IF(AM117="x",'3 - Projects'!$I185)+IF(AM118="x",'3 - Projects'!$I186)+IF(AM119="x",'3 - Projects'!$I187)+IF(AM120="x",'3 - Projects'!$I188)</f>
        <v>0</v>
      </c>
      <c r="AN339" s="85">
        <f>IF(AN116="x",'3 - Projects'!$I184,0)+IF(AN117="x",'3 - Projects'!$I185)+IF(AN118="x",'3 - Projects'!$I186)+IF(AN119="x",'3 - Projects'!$I187)+IF(AN120="x",'3 - Projects'!$I188)</f>
        <v>0</v>
      </c>
      <c r="AO339" s="85">
        <f>IF(AO116="x",'3 - Projects'!$I184,0)+IF(AO117="x",'3 - Projects'!$I185)+IF(AO118="x",'3 - Projects'!$I186)+IF(AO119="x",'3 - Projects'!$I187)+IF(AO120="x",'3 - Projects'!$I188)</f>
        <v>0</v>
      </c>
      <c r="AP339" s="85">
        <f>IF(AP116="x",'3 - Projects'!$I184,0)+IF(AP117="x",'3 - Projects'!$I185)+IF(AP118="x",'3 - Projects'!$I186)+IF(AP119="x",'3 - Projects'!$I187)+IF(AP120="x",'3 - Projects'!$I188)</f>
        <v>0</v>
      </c>
      <c r="AQ339" s="85">
        <f>IF(AQ116="x",'3 - Projects'!$I184,0)+IF(AQ117="x",'3 - Projects'!$I185)+IF(AQ118="x",'3 - Projects'!$I186)+IF(AQ119="x",'3 - Projects'!$I187)+IF(AQ120="x",'3 - Projects'!$I188)</f>
        <v>0</v>
      </c>
      <c r="AR339" s="85">
        <f>IF(AR116="x",'3 - Projects'!$I184,0)+IF(AR117="x",'3 - Projects'!$I185)+IF(AR118="x",'3 - Projects'!$I186)+IF(AR119="x",'3 - Projects'!$I187)+IF(AR120="x",'3 - Projects'!$I188)</f>
        <v>0</v>
      </c>
      <c r="AS339" s="85">
        <f>IF(AS116="x",'3 - Projects'!$I184,0)+IF(AS117="x",'3 - Projects'!$I185)+IF(AS118="x",'3 - Projects'!$I186)+IF(AS119="x",'3 - Projects'!$I187)+IF(AS120="x",'3 - Projects'!$I188)</f>
        <v>0</v>
      </c>
      <c r="AT339" s="85">
        <f>IF(AT116="x",'3 - Projects'!$I184,0)+IF(AT117="x",'3 - Projects'!$I185)+IF(AT118="x",'3 - Projects'!$I186)+IF(AT119="x",'3 - Projects'!$I187)+IF(AT120="x",'3 - Projects'!$I188)</f>
        <v>0</v>
      </c>
      <c r="AU339" s="85">
        <f>IF(AU116="x",'3 - Projects'!$I184,0)+IF(AU117="x",'3 - Projects'!$I185)+IF(AU118="x",'3 - Projects'!$I186)+IF(AU119="x",'3 - Projects'!$I187)+IF(AU120="x",'3 - Projects'!$I188)</f>
        <v>0</v>
      </c>
      <c r="AV339" s="85">
        <f>IF(AV116="x",'3 - Projects'!$I184,0)+IF(AV117="x",'3 - Projects'!$I185)+IF(AV118="x",'3 - Projects'!$I186)+IF(AV119="x",'3 - Projects'!$I187)+IF(AV120="x",'3 - Projects'!$I188)</f>
        <v>0</v>
      </c>
      <c r="AW339" s="85">
        <f>IF(AW116="x",'3 - Projects'!$I184,0)+IF(AW117="x",'3 - Projects'!$I185)+IF(AW118="x",'3 - Projects'!$I186)+IF(AW119="x",'3 - Projects'!$I187)+IF(AW120="x",'3 - Projects'!$I188)</f>
        <v>0</v>
      </c>
      <c r="AX339" s="85">
        <f>IF(AX116="x",'3 - Projects'!$I184,0)+IF(AX117="x",'3 - Projects'!$I185)+IF(AX118="x",'3 - Projects'!$I186)+IF(AX119="x",'3 - Projects'!$I187)+IF(AX120="x",'3 - Projects'!$I188)</f>
        <v>0</v>
      </c>
      <c r="AY339" s="85">
        <f>IF(AY116="x",'3 - Projects'!$I184,0)+IF(AY117="x",'3 - Projects'!$I185)+IF(AY118="x",'3 - Projects'!$I186)+IF(AY119="x",'3 - Projects'!$I187)+IF(AY120="x",'3 - Projects'!$I188)</f>
        <v>0</v>
      </c>
      <c r="AZ339" s="85">
        <f>IF(AZ116="x",'3 - Projects'!$I184,0)+IF(AZ117="x",'3 - Projects'!$I185)+IF(AZ118="x",'3 - Projects'!$I186)+IF(AZ119="x",'3 - Projects'!$I187)+IF(AZ120="x",'3 - Projects'!$I188)</f>
        <v>0</v>
      </c>
      <c r="BA339" s="85">
        <f>IF(BA116="x",'3 - Projects'!$I184,0)+IF(BA117="x",'3 - Projects'!$I185)+IF(BA118="x",'3 - Projects'!$I186)+IF(BA119="x",'3 - Projects'!$I187)+IF(BA120="x",'3 - Projects'!$I188)</f>
        <v>0</v>
      </c>
      <c r="BB339" s="85">
        <f>IF(BB116="x",'3 - Projects'!$I184,0)+IF(BB117="x",'3 - Projects'!$I185)+IF(BB118="x",'3 - Projects'!$I186)+IF(BB119="x",'3 - Projects'!$I187)+IF(BB120="x",'3 - Projects'!$I188)</f>
        <v>0</v>
      </c>
      <c r="BC339" s="85">
        <f>IF(BC116="x",'3 - Projects'!$I184,0)+IF(BC117="x",'3 - Projects'!$I185)+IF(BC118="x",'3 - Projects'!$I186)+IF(BC119="x",'3 - Projects'!$I187)+IF(BC120="x",'3 - Projects'!$I188)</f>
        <v>0</v>
      </c>
      <c r="BD339" s="85">
        <f>IF(BD116="x",'3 - Projects'!$I184,0)+IF(BD117="x",'3 - Projects'!$I185)+IF(BD118="x",'3 - Projects'!$I186)+IF(BD119="x",'3 - Projects'!$I187)+IF(BD120="x",'3 - Projects'!$I188)</f>
        <v>0</v>
      </c>
      <c r="BE339" s="85">
        <f>IF(BE116="x",'3 - Projects'!$I184,0)+IF(BE117="x",'3 - Projects'!$I185)+IF(BE118="x",'3 - Projects'!$I186)+IF(BE119="x",'3 - Projects'!$I187)+IF(BE120="x",'3 - Projects'!$I188)</f>
        <v>0</v>
      </c>
      <c r="BF339" s="85">
        <f>IF(BF116="x",'3 - Projects'!$I184,0)+IF(BF117="x",'3 - Projects'!$I185)+IF(BF118="x",'3 - Projects'!$I186)+IF(BF119="x",'3 - Projects'!$I187)+IF(BF120="x",'3 - Projects'!$I188)</f>
        <v>0</v>
      </c>
      <c r="BG339" s="85">
        <f>IF(BG116="x",'3 - Projects'!$I184,0)+IF(BG117="x",'3 - Projects'!$I185)+IF(BG118="x",'3 - Projects'!$I186)+IF(BG119="x",'3 - Projects'!$I187)+IF(BG120="x",'3 - Projects'!$I188)</f>
        <v>0</v>
      </c>
      <c r="BH339" s="86">
        <f>IF(BH116="x",'3 - Projects'!$I184,0)+IF(BH117="x",'3 - Projects'!$I185)+IF(BH118="x",'3 - Projects'!$I186)+IF(BH119="x",'3 - Projects'!$I187)+IF(BH120="x",'3 - Projects'!$I188)</f>
        <v>0</v>
      </c>
    </row>
    <row r="340" spans="1:60">
      <c r="A340" s="84"/>
      <c r="B340" s="85" t="str">
        <f>IF(Resource4_Name&lt;&gt;"",Resource4_Name&amp;"(s)","")</f>
        <v/>
      </c>
      <c r="C340" s="85"/>
      <c r="D340" s="85"/>
      <c r="E340" s="85"/>
      <c r="F340" s="85"/>
      <c r="G340" s="85"/>
      <c r="H340" s="85"/>
      <c r="I340" s="84">
        <f>IF(I116="x",'3 - Projects'!$J184,0)+IF(I117="x",'3 - Projects'!$J185)+IF(I118="x",'3 - Projects'!$J186)+IF(I119="x",'3 - Projects'!$J187)+IF(I120="x",'3 - Projects'!$J188)</f>
        <v>0</v>
      </c>
      <c r="J340" s="85">
        <f>IF(J116="x",'3 - Projects'!$J184,0)+IF(J117="x",'3 - Projects'!$J185)+IF(J118="x",'3 - Projects'!$J186)+IF(J119="x",'3 - Projects'!$J187)+IF(J120="x",'3 - Projects'!$J188)</f>
        <v>0</v>
      </c>
      <c r="K340" s="85">
        <f>IF(K116="x",'3 - Projects'!$J184,0)+IF(K117="x",'3 - Projects'!$J185)+IF(K118="x",'3 - Projects'!$J186)+IF(K119="x",'3 - Projects'!$J187)+IF(K120="x",'3 - Projects'!$J188)</f>
        <v>0</v>
      </c>
      <c r="L340" s="85">
        <f>IF(L116="x",'3 - Projects'!$J184,0)+IF(L117="x",'3 - Projects'!$J185)+IF(L118="x",'3 - Projects'!$J186)+IF(L119="x",'3 - Projects'!$J187)+IF(L120="x",'3 - Projects'!$J188)</f>
        <v>0</v>
      </c>
      <c r="M340" s="85">
        <f>IF(M116="x",'3 - Projects'!$J184,0)+IF(M117="x",'3 - Projects'!$J185)+IF(M118="x",'3 - Projects'!$J186)+IF(M119="x",'3 - Projects'!$J187)+IF(M120="x",'3 - Projects'!$J188)</f>
        <v>0</v>
      </c>
      <c r="N340" s="85">
        <f>IF(N116="x",'3 - Projects'!$J184,0)+IF(N117="x",'3 - Projects'!$J185)+IF(N118="x",'3 - Projects'!$J186)+IF(N119="x",'3 - Projects'!$J187)+IF(N120="x",'3 - Projects'!$J188)</f>
        <v>0</v>
      </c>
      <c r="O340" s="85">
        <f>IF(O116="x",'3 - Projects'!$J184,0)+IF(O117="x",'3 - Projects'!$J185)+IF(O118="x",'3 - Projects'!$J186)+IF(O119="x",'3 - Projects'!$J187)+IF(O120="x",'3 - Projects'!$J188)</f>
        <v>0</v>
      </c>
      <c r="P340" s="85">
        <f>IF(P116="x",'3 - Projects'!$J184,0)+IF(P117="x",'3 - Projects'!$J185)+IF(P118="x",'3 - Projects'!$J186)+IF(P119="x",'3 - Projects'!$J187)+IF(P120="x",'3 - Projects'!$J188)</f>
        <v>0</v>
      </c>
      <c r="Q340" s="85">
        <f>IF(Q116="x",'3 - Projects'!$J184,0)+IF(Q117="x",'3 - Projects'!$J185)+IF(Q118="x",'3 - Projects'!$J186)+IF(Q119="x",'3 - Projects'!$J187)+IF(Q120="x",'3 - Projects'!$J188)</f>
        <v>0</v>
      </c>
      <c r="R340" s="85">
        <f>IF(R116="x",'3 - Projects'!$J184,0)+IF(R117="x",'3 - Projects'!$J185)+IF(R118="x",'3 - Projects'!$J186)+IF(R119="x",'3 - Projects'!$J187)+IF(R120="x",'3 - Projects'!$J188)</f>
        <v>0</v>
      </c>
      <c r="S340" s="85">
        <f>IF(S116="x",'3 - Projects'!$J184,0)+IF(S117="x",'3 - Projects'!$J185)+IF(S118="x",'3 - Projects'!$J186)+IF(S119="x",'3 - Projects'!$J187)+IF(S120="x",'3 - Projects'!$J188)</f>
        <v>0</v>
      </c>
      <c r="T340" s="85">
        <f>IF(T116="x",'3 - Projects'!$J184,0)+IF(T117="x",'3 - Projects'!$J185)+IF(T118="x",'3 - Projects'!$J186)+IF(T119="x",'3 - Projects'!$J187)+IF(T120="x",'3 - Projects'!$J188)</f>
        <v>0</v>
      </c>
      <c r="U340" s="85">
        <f>IF(U116="x",'3 - Projects'!$J184,0)+IF(U117="x",'3 - Projects'!$J185)+IF(U118="x",'3 - Projects'!$J186)+IF(U119="x",'3 - Projects'!$J187)+IF(U120="x",'3 - Projects'!$J188)</f>
        <v>0</v>
      </c>
      <c r="V340" s="85">
        <f>IF(V116="x",'3 - Projects'!$J184,0)+IF(V117="x",'3 - Projects'!$J185)+IF(V118="x",'3 - Projects'!$J186)+IF(V119="x",'3 - Projects'!$J187)+IF(V120="x",'3 - Projects'!$J188)</f>
        <v>0</v>
      </c>
      <c r="W340" s="85">
        <f>IF(W116="x",'3 - Projects'!$J184,0)+IF(W117="x",'3 - Projects'!$J185)+IF(W118="x",'3 - Projects'!$J186)+IF(W119="x",'3 - Projects'!$J187)+IF(W120="x",'3 - Projects'!$J188)</f>
        <v>0</v>
      </c>
      <c r="X340" s="85">
        <f>IF(X116="x",'3 - Projects'!$J184,0)+IF(X117="x",'3 - Projects'!$J185)+IF(X118="x",'3 - Projects'!$J186)+IF(X119="x",'3 - Projects'!$J187)+IF(X120="x",'3 - Projects'!$J188)</f>
        <v>0</v>
      </c>
      <c r="Y340" s="85">
        <f>IF(Y116="x",'3 - Projects'!$J184,0)+IF(Y117="x",'3 - Projects'!$J185)+IF(Y118="x",'3 - Projects'!$J186)+IF(Y119="x",'3 - Projects'!$J187)+IF(Y120="x",'3 - Projects'!$J188)</f>
        <v>0</v>
      </c>
      <c r="Z340" s="85">
        <f>IF(Z116="x",'3 - Projects'!$J184,0)+IF(Z117="x",'3 - Projects'!$J185)+IF(Z118="x",'3 - Projects'!$J186)+IF(Z119="x",'3 - Projects'!$J187)+IF(Z120="x",'3 - Projects'!$J188)</f>
        <v>0</v>
      </c>
      <c r="AA340" s="85">
        <f>IF(AA116="x",'3 - Projects'!$J184,0)+IF(AA117="x",'3 - Projects'!$J185)+IF(AA118="x",'3 - Projects'!$J186)+IF(AA119="x",'3 - Projects'!$J187)+IF(AA120="x",'3 - Projects'!$J188)</f>
        <v>0</v>
      </c>
      <c r="AB340" s="85">
        <f>IF(AB116="x",'3 - Projects'!$J184,0)+IF(AB117="x",'3 - Projects'!$J185)+IF(AB118="x",'3 - Projects'!$J186)+IF(AB119="x",'3 - Projects'!$J187)+IF(AB120="x",'3 - Projects'!$J188)</f>
        <v>0</v>
      </c>
      <c r="AC340" s="85">
        <f>IF(AC116="x",'3 - Projects'!$J184,0)+IF(AC117="x",'3 - Projects'!$J185)+IF(AC118="x",'3 - Projects'!$J186)+IF(AC119="x",'3 - Projects'!$J187)+IF(AC120="x",'3 - Projects'!$J188)</f>
        <v>0</v>
      </c>
      <c r="AD340" s="85">
        <f>IF(AD116="x",'3 - Projects'!$J184,0)+IF(AD117="x",'3 - Projects'!$J185)+IF(AD118="x",'3 - Projects'!$J186)+IF(AD119="x",'3 - Projects'!$J187)+IF(AD120="x",'3 - Projects'!$J188)</f>
        <v>0</v>
      </c>
      <c r="AE340" s="85">
        <f>IF(AE116="x",'3 - Projects'!$J184,0)+IF(AE117="x",'3 - Projects'!$J185)+IF(AE118="x",'3 - Projects'!$J186)+IF(AE119="x",'3 - Projects'!$J187)+IF(AE120="x",'3 - Projects'!$J188)</f>
        <v>0</v>
      </c>
      <c r="AF340" s="85">
        <f>IF(AF116="x",'3 - Projects'!$J184,0)+IF(AF117="x",'3 - Projects'!$J185)+IF(AF118="x",'3 - Projects'!$J186)+IF(AF119="x",'3 - Projects'!$J187)+IF(AF120="x",'3 - Projects'!$J188)</f>
        <v>0</v>
      </c>
      <c r="AG340" s="85">
        <f>IF(AG116="x",'3 - Projects'!$J184,0)+IF(AG117="x",'3 - Projects'!$J185)+IF(AG118="x",'3 - Projects'!$J186)+IF(AG119="x",'3 - Projects'!$J187)+IF(AG120="x",'3 - Projects'!$J188)</f>
        <v>0</v>
      </c>
      <c r="AH340" s="85">
        <f>IF(AH116="x",'3 - Projects'!$J184,0)+IF(AH117="x",'3 - Projects'!$J185)+IF(AH118="x",'3 - Projects'!$J186)+IF(AH119="x",'3 - Projects'!$J187)+IF(AH120="x",'3 - Projects'!$J188)</f>
        <v>0</v>
      </c>
      <c r="AI340" s="85">
        <f>IF(AI116="x",'3 - Projects'!$J184,0)+IF(AI117="x",'3 - Projects'!$J185)+IF(AI118="x",'3 - Projects'!$J186)+IF(AI119="x",'3 - Projects'!$J187)+IF(AI120="x",'3 - Projects'!$J188)</f>
        <v>0</v>
      </c>
      <c r="AJ340" s="85">
        <f>IF(AJ116="x",'3 - Projects'!$J184,0)+IF(AJ117="x",'3 - Projects'!$J185)+IF(AJ118="x",'3 - Projects'!$J186)+IF(AJ119="x",'3 - Projects'!$J187)+IF(AJ120="x",'3 - Projects'!$J188)</f>
        <v>0</v>
      </c>
      <c r="AK340" s="85">
        <f>IF(AK116="x",'3 - Projects'!$J184,0)+IF(AK117="x",'3 - Projects'!$J185)+IF(AK118="x",'3 - Projects'!$J186)+IF(AK119="x",'3 - Projects'!$J187)+IF(AK120="x",'3 - Projects'!$J188)</f>
        <v>0</v>
      </c>
      <c r="AL340" s="85">
        <f>IF(AL116="x",'3 - Projects'!$J184,0)+IF(AL117="x",'3 - Projects'!$J185)+IF(AL118="x",'3 - Projects'!$J186)+IF(AL119="x",'3 - Projects'!$J187)+IF(AL120="x",'3 - Projects'!$J188)</f>
        <v>0</v>
      </c>
      <c r="AM340" s="85">
        <f>IF(AM116="x",'3 - Projects'!$J184,0)+IF(AM117="x",'3 - Projects'!$J185)+IF(AM118="x",'3 - Projects'!$J186)+IF(AM119="x",'3 - Projects'!$J187)+IF(AM120="x",'3 - Projects'!$J188)</f>
        <v>0</v>
      </c>
      <c r="AN340" s="85">
        <f>IF(AN116="x",'3 - Projects'!$J184,0)+IF(AN117="x",'3 - Projects'!$J185)+IF(AN118="x",'3 - Projects'!$J186)+IF(AN119="x",'3 - Projects'!$J187)+IF(AN120="x",'3 - Projects'!$J188)</f>
        <v>0</v>
      </c>
      <c r="AO340" s="85">
        <f>IF(AO116="x",'3 - Projects'!$J184,0)+IF(AO117="x",'3 - Projects'!$J185)+IF(AO118="x",'3 - Projects'!$J186)+IF(AO119="x",'3 - Projects'!$J187)+IF(AO120="x",'3 - Projects'!$J188)</f>
        <v>0</v>
      </c>
      <c r="AP340" s="85">
        <f>IF(AP116="x",'3 - Projects'!$J184,0)+IF(AP117="x",'3 - Projects'!$J185)+IF(AP118="x",'3 - Projects'!$J186)+IF(AP119="x",'3 - Projects'!$J187)+IF(AP120="x",'3 - Projects'!$J188)</f>
        <v>0</v>
      </c>
      <c r="AQ340" s="85">
        <f>IF(AQ116="x",'3 - Projects'!$J184,0)+IF(AQ117="x",'3 - Projects'!$J185)+IF(AQ118="x",'3 - Projects'!$J186)+IF(AQ119="x",'3 - Projects'!$J187)+IF(AQ120="x",'3 - Projects'!$J188)</f>
        <v>0</v>
      </c>
      <c r="AR340" s="85">
        <f>IF(AR116="x",'3 - Projects'!$J184,0)+IF(AR117="x",'3 - Projects'!$J185)+IF(AR118="x",'3 - Projects'!$J186)+IF(AR119="x",'3 - Projects'!$J187)+IF(AR120="x",'3 - Projects'!$J188)</f>
        <v>0</v>
      </c>
      <c r="AS340" s="85">
        <f>IF(AS116="x",'3 - Projects'!$J184,0)+IF(AS117="x",'3 - Projects'!$J185)+IF(AS118="x",'3 - Projects'!$J186)+IF(AS119="x",'3 - Projects'!$J187)+IF(AS120="x",'3 - Projects'!$J188)</f>
        <v>0</v>
      </c>
      <c r="AT340" s="85">
        <f>IF(AT116="x",'3 - Projects'!$J184,0)+IF(AT117="x",'3 - Projects'!$J185)+IF(AT118="x",'3 - Projects'!$J186)+IF(AT119="x",'3 - Projects'!$J187)+IF(AT120="x",'3 - Projects'!$J188)</f>
        <v>0</v>
      </c>
      <c r="AU340" s="85">
        <f>IF(AU116="x",'3 - Projects'!$J184,0)+IF(AU117="x",'3 - Projects'!$J185)+IF(AU118="x",'3 - Projects'!$J186)+IF(AU119="x",'3 - Projects'!$J187)+IF(AU120="x",'3 - Projects'!$J188)</f>
        <v>0</v>
      </c>
      <c r="AV340" s="85">
        <f>IF(AV116="x",'3 - Projects'!$J184,0)+IF(AV117="x",'3 - Projects'!$J185)+IF(AV118="x",'3 - Projects'!$J186)+IF(AV119="x",'3 - Projects'!$J187)+IF(AV120="x",'3 - Projects'!$J188)</f>
        <v>0</v>
      </c>
      <c r="AW340" s="85">
        <f>IF(AW116="x",'3 - Projects'!$J184,0)+IF(AW117="x",'3 - Projects'!$J185)+IF(AW118="x",'3 - Projects'!$J186)+IF(AW119="x",'3 - Projects'!$J187)+IF(AW120="x",'3 - Projects'!$J188)</f>
        <v>0</v>
      </c>
      <c r="AX340" s="85">
        <f>IF(AX116="x",'3 - Projects'!$J184,0)+IF(AX117="x",'3 - Projects'!$J185)+IF(AX118="x",'3 - Projects'!$J186)+IF(AX119="x",'3 - Projects'!$J187)+IF(AX120="x",'3 - Projects'!$J188)</f>
        <v>0</v>
      </c>
      <c r="AY340" s="85">
        <f>IF(AY116="x",'3 - Projects'!$J184,0)+IF(AY117="x",'3 - Projects'!$J185)+IF(AY118="x",'3 - Projects'!$J186)+IF(AY119="x",'3 - Projects'!$J187)+IF(AY120="x",'3 - Projects'!$J188)</f>
        <v>0</v>
      </c>
      <c r="AZ340" s="85">
        <f>IF(AZ116="x",'3 - Projects'!$J184,0)+IF(AZ117="x",'3 - Projects'!$J185)+IF(AZ118="x",'3 - Projects'!$J186)+IF(AZ119="x",'3 - Projects'!$J187)+IF(AZ120="x",'3 - Projects'!$J188)</f>
        <v>0</v>
      </c>
      <c r="BA340" s="85">
        <f>IF(BA116="x",'3 - Projects'!$J184,0)+IF(BA117="x",'3 - Projects'!$J185)+IF(BA118="x",'3 - Projects'!$J186)+IF(BA119="x",'3 - Projects'!$J187)+IF(BA120="x",'3 - Projects'!$J188)</f>
        <v>0</v>
      </c>
      <c r="BB340" s="85">
        <f>IF(BB116="x",'3 - Projects'!$J184,0)+IF(BB117="x",'3 - Projects'!$J185)+IF(BB118="x",'3 - Projects'!$J186)+IF(BB119="x",'3 - Projects'!$J187)+IF(BB120="x",'3 - Projects'!$J188)</f>
        <v>0</v>
      </c>
      <c r="BC340" s="85">
        <f>IF(BC116="x",'3 - Projects'!$J184,0)+IF(BC117="x",'3 - Projects'!$J185)+IF(BC118="x",'3 - Projects'!$J186)+IF(BC119="x",'3 - Projects'!$J187)+IF(BC120="x",'3 - Projects'!$J188)</f>
        <v>0</v>
      </c>
      <c r="BD340" s="85">
        <f>IF(BD116="x",'3 - Projects'!$J184,0)+IF(BD117="x",'3 - Projects'!$J185)+IF(BD118="x",'3 - Projects'!$J186)+IF(BD119="x",'3 - Projects'!$J187)+IF(BD120="x",'3 - Projects'!$J188)</f>
        <v>0</v>
      </c>
      <c r="BE340" s="85">
        <f>IF(BE116="x",'3 - Projects'!$J184,0)+IF(BE117="x",'3 - Projects'!$J185)+IF(BE118="x",'3 - Projects'!$J186)+IF(BE119="x",'3 - Projects'!$J187)+IF(BE120="x",'3 - Projects'!$J188)</f>
        <v>0</v>
      </c>
      <c r="BF340" s="85">
        <f>IF(BF116="x",'3 - Projects'!$J184,0)+IF(BF117="x",'3 - Projects'!$J185)+IF(BF118="x",'3 - Projects'!$J186)+IF(BF119="x",'3 - Projects'!$J187)+IF(BF120="x",'3 - Projects'!$J188)</f>
        <v>0</v>
      </c>
      <c r="BG340" s="85">
        <f>IF(BG116="x",'3 - Projects'!$J184,0)+IF(BG117="x",'3 - Projects'!$J185)+IF(BG118="x",'3 - Projects'!$J186)+IF(BG119="x",'3 - Projects'!$J187)+IF(BG120="x",'3 - Projects'!$J188)</f>
        <v>0</v>
      </c>
      <c r="BH340" s="86">
        <f>IF(BH116="x",'3 - Projects'!$J184,0)+IF(BH117="x",'3 - Projects'!$J185)+IF(BH118="x",'3 - Projects'!$J186)+IF(BH119="x",'3 - Projects'!$J187)+IF(BH120="x",'3 - Projects'!$J188)</f>
        <v>0</v>
      </c>
    </row>
    <row r="341" spans="1:60">
      <c r="A341" s="84"/>
      <c r="B341" s="85" t="str">
        <f>IF(Resource5_Name&lt;&gt;"",Resource5_Name&amp;"(s)","")</f>
        <v/>
      </c>
      <c r="C341" s="85"/>
      <c r="D341" s="85"/>
      <c r="E341" s="85"/>
      <c r="F341" s="85"/>
      <c r="G341" s="85"/>
      <c r="H341" s="85"/>
      <c r="I341" s="84">
        <f>IF(I116="x",'3 - Projects'!$K184,0)+IF(I117="x",'3 - Projects'!$K185)+IF(I118="x",'3 - Projects'!$K186)+IF(I119="x",'3 - Projects'!$K187)+IF(I120="x",'3 - Projects'!$K188)</f>
        <v>0</v>
      </c>
      <c r="J341" s="85">
        <f>IF(J116="x",'3 - Projects'!$K184,0)+IF(J117="x",'3 - Projects'!$K185)+IF(J118="x",'3 - Projects'!$K186)+IF(J119="x",'3 - Projects'!$K187)+IF(J120="x",'3 - Projects'!$K188)</f>
        <v>0</v>
      </c>
      <c r="K341" s="85">
        <f>IF(K116="x",'3 - Projects'!$K184,0)+IF(K117="x",'3 - Projects'!$K185)+IF(K118="x",'3 - Projects'!$K186)+IF(K119="x",'3 - Projects'!$K187)+IF(K120="x",'3 - Projects'!$K188)</f>
        <v>0</v>
      </c>
      <c r="L341" s="85">
        <f>IF(L116="x",'3 - Projects'!$K184,0)+IF(L117="x",'3 - Projects'!$K185)+IF(L118="x",'3 - Projects'!$K186)+IF(L119="x",'3 - Projects'!$K187)+IF(L120="x",'3 - Projects'!$K188)</f>
        <v>0</v>
      </c>
      <c r="M341" s="85">
        <f>IF(M116="x",'3 - Projects'!$K184,0)+IF(M117="x",'3 - Projects'!$K185)+IF(M118="x",'3 - Projects'!$K186)+IF(M119="x",'3 - Projects'!$K187)+IF(M120="x",'3 - Projects'!$K188)</f>
        <v>0</v>
      </c>
      <c r="N341" s="85">
        <f>IF(N116="x",'3 - Projects'!$K184,0)+IF(N117="x",'3 - Projects'!$K185)+IF(N118="x",'3 - Projects'!$K186)+IF(N119="x",'3 - Projects'!$K187)+IF(N120="x",'3 - Projects'!$K188)</f>
        <v>0</v>
      </c>
      <c r="O341" s="85">
        <f>IF(O116="x",'3 - Projects'!$K184,0)+IF(O117="x",'3 - Projects'!$K185)+IF(O118="x",'3 - Projects'!$K186)+IF(O119="x",'3 - Projects'!$K187)+IF(O120="x",'3 - Projects'!$K188)</f>
        <v>0</v>
      </c>
      <c r="P341" s="85">
        <f>IF(P116="x",'3 - Projects'!$K184,0)+IF(P117="x",'3 - Projects'!$K185)+IF(P118="x",'3 - Projects'!$K186)+IF(P119="x",'3 - Projects'!$K187)+IF(P120="x",'3 - Projects'!$K188)</f>
        <v>0</v>
      </c>
      <c r="Q341" s="85">
        <f>IF(Q116="x",'3 - Projects'!$K184,0)+IF(Q117="x",'3 - Projects'!$K185)+IF(Q118="x",'3 - Projects'!$K186)+IF(Q119="x",'3 - Projects'!$K187)+IF(Q120="x",'3 - Projects'!$K188)</f>
        <v>0</v>
      </c>
      <c r="R341" s="85">
        <f>IF(R116="x",'3 - Projects'!$K184,0)+IF(R117="x",'3 - Projects'!$K185)+IF(R118="x",'3 - Projects'!$K186)+IF(R119="x",'3 - Projects'!$K187)+IF(R120="x",'3 - Projects'!$K188)</f>
        <v>0</v>
      </c>
      <c r="S341" s="85">
        <f>IF(S116="x",'3 - Projects'!$K184,0)+IF(S117="x",'3 - Projects'!$K185)+IF(S118="x",'3 - Projects'!$K186)+IF(S119="x",'3 - Projects'!$K187)+IF(S120="x",'3 - Projects'!$K188)</f>
        <v>0</v>
      </c>
      <c r="T341" s="85">
        <f>IF(T116="x",'3 - Projects'!$K184,0)+IF(T117="x",'3 - Projects'!$K185)+IF(T118="x",'3 - Projects'!$K186)+IF(T119="x",'3 - Projects'!$K187)+IF(T120="x",'3 - Projects'!$K188)</f>
        <v>0</v>
      </c>
      <c r="U341" s="85">
        <f>IF(U116="x",'3 - Projects'!$K184,0)+IF(U117="x",'3 - Projects'!$K185)+IF(U118="x",'3 - Projects'!$K186)+IF(U119="x",'3 - Projects'!$K187)+IF(U120="x",'3 - Projects'!$K188)</f>
        <v>0</v>
      </c>
      <c r="V341" s="85">
        <f>IF(V116="x",'3 - Projects'!$K184,0)+IF(V117="x",'3 - Projects'!$K185)+IF(V118="x",'3 - Projects'!$K186)+IF(V119="x",'3 - Projects'!$K187)+IF(V120="x",'3 - Projects'!$K188)</f>
        <v>0</v>
      </c>
      <c r="W341" s="85">
        <f>IF(W116="x",'3 - Projects'!$K184,0)+IF(W117="x",'3 - Projects'!$K185)+IF(W118="x",'3 - Projects'!$K186)+IF(W119="x",'3 - Projects'!$K187)+IF(W120="x",'3 - Projects'!$K188)</f>
        <v>0</v>
      </c>
      <c r="X341" s="85">
        <f>IF(X116="x",'3 - Projects'!$K184,0)+IF(X117="x",'3 - Projects'!$K185)+IF(X118="x",'3 - Projects'!$K186)+IF(X119="x",'3 - Projects'!$K187)+IF(X120="x",'3 - Projects'!$K188)</f>
        <v>0</v>
      </c>
      <c r="Y341" s="85">
        <f>IF(Y116="x",'3 - Projects'!$K184,0)+IF(Y117="x",'3 - Projects'!$K185)+IF(Y118="x",'3 - Projects'!$K186)+IF(Y119="x",'3 - Projects'!$K187)+IF(Y120="x",'3 - Projects'!$K188)</f>
        <v>0</v>
      </c>
      <c r="Z341" s="85">
        <f>IF(Z116="x",'3 - Projects'!$K184,0)+IF(Z117="x",'3 - Projects'!$K185)+IF(Z118="x",'3 - Projects'!$K186)+IF(Z119="x",'3 - Projects'!$K187)+IF(Z120="x",'3 - Projects'!$K188)</f>
        <v>0</v>
      </c>
      <c r="AA341" s="85">
        <f>IF(AA116="x",'3 - Projects'!$K184,0)+IF(AA117="x",'3 - Projects'!$K185)+IF(AA118="x",'3 - Projects'!$K186)+IF(AA119="x",'3 - Projects'!$K187)+IF(AA120="x",'3 - Projects'!$K188)</f>
        <v>0</v>
      </c>
      <c r="AB341" s="85">
        <f>IF(AB116="x",'3 - Projects'!$K184,0)+IF(AB117="x",'3 - Projects'!$K185)+IF(AB118="x",'3 - Projects'!$K186)+IF(AB119="x",'3 - Projects'!$K187)+IF(AB120="x",'3 - Projects'!$K188)</f>
        <v>0</v>
      </c>
      <c r="AC341" s="85">
        <f>IF(AC116="x",'3 - Projects'!$K184,0)+IF(AC117="x",'3 - Projects'!$K185)+IF(AC118="x",'3 - Projects'!$K186)+IF(AC119="x",'3 - Projects'!$K187)+IF(AC120="x",'3 - Projects'!$K188)</f>
        <v>0</v>
      </c>
      <c r="AD341" s="85">
        <f>IF(AD116="x",'3 - Projects'!$K184,0)+IF(AD117="x",'3 - Projects'!$K185)+IF(AD118="x",'3 - Projects'!$K186)+IF(AD119="x",'3 - Projects'!$K187)+IF(AD120="x",'3 - Projects'!$K188)</f>
        <v>0</v>
      </c>
      <c r="AE341" s="85">
        <f>IF(AE116="x",'3 - Projects'!$K184,0)+IF(AE117="x",'3 - Projects'!$K185)+IF(AE118="x",'3 - Projects'!$K186)+IF(AE119="x",'3 - Projects'!$K187)+IF(AE120="x",'3 - Projects'!$K188)</f>
        <v>0</v>
      </c>
      <c r="AF341" s="85">
        <f>IF(AF116="x",'3 - Projects'!$K184,0)+IF(AF117="x",'3 - Projects'!$K185)+IF(AF118="x",'3 - Projects'!$K186)+IF(AF119="x",'3 - Projects'!$K187)+IF(AF120="x",'3 - Projects'!$K188)</f>
        <v>0</v>
      </c>
      <c r="AG341" s="85">
        <f>IF(AG116="x",'3 - Projects'!$K184,0)+IF(AG117="x",'3 - Projects'!$K185)+IF(AG118="x",'3 - Projects'!$K186)+IF(AG119="x",'3 - Projects'!$K187)+IF(AG120="x",'3 - Projects'!$K188)</f>
        <v>0</v>
      </c>
      <c r="AH341" s="85">
        <f>IF(AH116="x",'3 - Projects'!$K184,0)+IF(AH117="x",'3 - Projects'!$K185)+IF(AH118="x",'3 - Projects'!$K186)+IF(AH119="x",'3 - Projects'!$K187)+IF(AH120="x",'3 - Projects'!$K188)</f>
        <v>0</v>
      </c>
      <c r="AI341" s="85">
        <f>IF(AI116="x",'3 - Projects'!$K184,0)+IF(AI117="x",'3 - Projects'!$K185)+IF(AI118="x",'3 - Projects'!$K186)+IF(AI119="x",'3 - Projects'!$K187)+IF(AI120="x",'3 - Projects'!$K188)</f>
        <v>0</v>
      </c>
      <c r="AJ341" s="85">
        <f>IF(AJ116="x",'3 - Projects'!$K184,0)+IF(AJ117="x",'3 - Projects'!$K185)+IF(AJ118="x",'3 - Projects'!$K186)+IF(AJ119="x",'3 - Projects'!$K187)+IF(AJ120="x",'3 - Projects'!$K188)</f>
        <v>0</v>
      </c>
      <c r="AK341" s="85">
        <f>IF(AK116="x",'3 - Projects'!$K184,0)+IF(AK117="x",'3 - Projects'!$K185)+IF(AK118="x",'3 - Projects'!$K186)+IF(AK119="x",'3 - Projects'!$K187)+IF(AK120="x",'3 - Projects'!$K188)</f>
        <v>0</v>
      </c>
      <c r="AL341" s="85">
        <f>IF(AL116="x",'3 - Projects'!$K184,0)+IF(AL117="x",'3 - Projects'!$K185)+IF(AL118="x",'3 - Projects'!$K186)+IF(AL119="x",'3 - Projects'!$K187)+IF(AL120="x",'3 - Projects'!$K188)</f>
        <v>0</v>
      </c>
      <c r="AM341" s="85">
        <f>IF(AM116="x",'3 - Projects'!$K184,0)+IF(AM117="x",'3 - Projects'!$K185)+IF(AM118="x",'3 - Projects'!$K186)+IF(AM119="x",'3 - Projects'!$K187)+IF(AM120="x",'3 - Projects'!$K188)</f>
        <v>0</v>
      </c>
      <c r="AN341" s="85">
        <f>IF(AN116="x",'3 - Projects'!$K184,0)+IF(AN117="x",'3 - Projects'!$K185)+IF(AN118="x",'3 - Projects'!$K186)+IF(AN119="x",'3 - Projects'!$K187)+IF(AN120="x",'3 - Projects'!$K188)</f>
        <v>0</v>
      </c>
      <c r="AO341" s="85">
        <f>IF(AO116="x",'3 - Projects'!$K184,0)+IF(AO117="x",'3 - Projects'!$K185)+IF(AO118="x",'3 - Projects'!$K186)+IF(AO119="x",'3 - Projects'!$K187)+IF(AO120="x",'3 - Projects'!$K188)</f>
        <v>0</v>
      </c>
      <c r="AP341" s="85">
        <f>IF(AP116="x",'3 - Projects'!$K184,0)+IF(AP117="x",'3 - Projects'!$K185)+IF(AP118="x",'3 - Projects'!$K186)+IF(AP119="x",'3 - Projects'!$K187)+IF(AP120="x",'3 - Projects'!$K188)</f>
        <v>0</v>
      </c>
      <c r="AQ341" s="85">
        <f>IF(AQ116="x",'3 - Projects'!$K184,0)+IF(AQ117="x",'3 - Projects'!$K185)+IF(AQ118="x",'3 - Projects'!$K186)+IF(AQ119="x",'3 - Projects'!$K187)+IF(AQ120="x",'3 - Projects'!$K188)</f>
        <v>0</v>
      </c>
      <c r="AR341" s="85">
        <f>IF(AR116="x",'3 - Projects'!$K184,0)+IF(AR117="x",'3 - Projects'!$K185)+IF(AR118="x",'3 - Projects'!$K186)+IF(AR119="x",'3 - Projects'!$K187)+IF(AR120="x",'3 - Projects'!$K188)</f>
        <v>0</v>
      </c>
      <c r="AS341" s="85">
        <f>IF(AS116="x",'3 - Projects'!$K184,0)+IF(AS117="x",'3 - Projects'!$K185)+IF(AS118="x",'3 - Projects'!$K186)+IF(AS119="x",'3 - Projects'!$K187)+IF(AS120="x",'3 - Projects'!$K188)</f>
        <v>0</v>
      </c>
      <c r="AT341" s="85">
        <f>IF(AT116="x",'3 - Projects'!$K184,0)+IF(AT117="x",'3 - Projects'!$K185)+IF(AT118="x",'3 - Projects'!$K186)+IF(AT119="x",'3 - Projects'!$K187)+IF(AT120="x",'3 - Projects'!$K188)</f>
        <v>0</v>
      </c>
      <c r="AU341" s="85">
        <f>IF(AU116="x",'3 - Projects'!$K184,0)+IF(AU117="x",'3 - Projects'!$K185)+IF(AU118="x",'3 - Projects'!$K186)+IF(AU119="x",'3 - Projects'!$K187)+IF(AU120="x",'3 - Projects'!$K188)</f>
        <v>0</v>
      </c>
      <c r="AV341" s="85">
        <f>IF(AV116="x",'3 - Projects'!$K184,0)+IF(AV117="x",'3 - Projects'!$K185)+IF(AV118="x",'3 - Projects'!$K186)+IF(AV119="x",'3 - Projects'!$K187)+IF(AV120="x",'3 - Projects'!$K188)</f>
        <v>0</v>
      </c>
      <c r="AW341" s="85">
        <f>IF(AW116="x",'3 - Projects'!$K184,0)+IF(AW117="x",'3 - Projects'!$K185)+IF(AW118="x",'3 - Projects'!$K186)+IF(AW119="x",'3 - Projects'!$K187)+IF(AW120="x",'3 - Projects'!$K188)</f>
        <v>0</v>
      </c>
      <c r="AX341" s="85">
        <f>IF(AX116="x",'3 - Projects'!$K184,0)+IF(AX117="x",'3 - Projects'!$K185)+IF(AX118="x",'3 - Projects'!$K186)+IF(AX119="x",'3 - Projects'!$K187)+IF(AX120="x",'3 - Projects'!$K188)</f>
        <v>0</v>
      </c>
      <c r="AY341" s="85">
        <f>IF(AY116="x",'3 - Projects'!$K184,0)+IF(AY117="x",'3 - Projects'!$K185)+IF(AY118="x",'3 - Projects'!$K186)+IF(AY119="x",'3 - Projects'!$K187)+IF(AY120="x",'3 - Projects'!$K188)</f>
        <v>0</v>
      </c>
      <c r="AZ341" s="85">
        <f>IF(AZ116="x",'3 - Projects'!$K184,0)+IF(AZ117="x",'3 - Projects'!$K185)+IF(AZ118="x",'3 - Projects'!$K186)+IF(AZ119="x",'3 - Projects'!$K187)+IF(AZ120="x",'3 - Projects'!$K188)</f>
        <v>0</v>
      </c>
      <c r="BA341" s="85">
        <f>IF(BA116="x",'3 - Projects'!$K184,0)+IF(BA117="x",'3 - Projects'!$K185)+IF(BA118="x",'3 - Projects'!$K186)+IF(BA119="x",'3 - Projects'!$K187)+IF(BA120="x",'3 - Projects'!$K188)</f>
        <v>0</v>
      </c>
      <c r="BB341" s="85">
        <f>IF(BB116="x",'3 - Projects'!$K184,0)+IF(BB117="x",'3 - Projects'!$K185)+IF(BB118="x",'3 - Projects'!$K186)+IF(BB119="x",'3 - Projects'!$K187)+IF(BB120="x",'3 - Projects'!$K188)</f>
        <v>0</v>
      </c>
      <c r="BC341" s="85">
        <f>IF(BC116="x",'3 - Projects'!$K184,0)+IF(BC117="x",'3 - Projects'!$K185)+IF(BC118="x",'3 - Projects'!$K186)+IF(BC119="x",'3 - Projects'!$K187)+IF(BC120="x",'3 - Projects'!$K188)</f>
        <v>0</v>
      </c>
      <c r="BD341" s="85">
        <f>IF(BD116="x",'3 - Projects'!$K184,0)+IF(BD117="x",'3 - Projects'!$K185)+IF(BD118="x",'3 - Projects'!$K186)+IF(BD119="x",'3 - Projects'!$K187)+IF(BD120="x",'3 - Projects'!$K188)</f>
        <v>0</v>
      </c>
      <c r="BE341" s="85">
        <f>IF(BE116="x",'3 - Projects'!$K184,0)+IF(BE117="x",'3 - Projects'!$K185)+IF(BE118="x",'3 - Projects'!$K186)+IF(BE119="x",'3 - Projects'!$K187)+IF(BE120="x",'3 - Projects'!$K188)</f>
        <v>0</v>
      </c>
      <c r="BF341" s="85">
        <f>IF(BF116="x",'3 - Projects'!$K184,0)+IF(BF117="x",'3 - Projects'!$K185)+IF(BF118="x",'3 - Projects'!$K186)+IF(BF119="x",'3 - Projects'!$K187)+IF(BF120="x",'3 - Projects'!$K188)</f>
        <v>0</v>
      </c>
      <c r="BG341" s="85">
        <f>IF(BG116="x",'3 - Projects'!$K184,0)+IF(BG117="x",'3 - Projects'!$K185)+IF(BG118="x",'3 - Projects'!$K186)+IF(BG119="x",'3 - Projects'!$K187)+IF(BG120="x",'3 - Projects'!$K188)</f>
        <v>0</v>
      </c>
      <c r="BH341" s="86">
        <f>IF(BH116="x",'3 - Projects'!$K184,0)+IF(BH117="x",'3 - Projects'!$K185)+IF(BH118="x",'3 - Projects'!$K186)+IF(BH119="x",'3 - Projects'!$K187)+IF(BH120="x",'3 - Projects'!$K188)</f>
        <v>0</v>
      </c>
    </row>
    <row r="342" spans="1:60">
      <c r="A342" s="84"/>
      <c r="B342" s="85" t="str">
        <f>IF(Resource6_Name&lt;&gt;"",Resource6_Name&amp;"(s)","")</f>
        <v/>
      </c>
      <c r="C342" s="85"/>
      <c r="D342" s="85"/>
      <c r="E342" s="85"/>
      <c r="F342" s="85"/>
      <c r="G342" s="85"/>
      <c r="H342" s="85"/>
      <c r="I342" s="84">
        <f>IF(I116="x",'3 - Projects'!$L184,0)+IF(I117="x",'3 - Projects'!$L185)+IF(I118="x",'3 - Projects'!$L186)+IF(I119="x",'3 - Projects'!$L187)+IF(I120="x",'3 - Projects'!$L188)</f>
        <v>0</v>
      </c>
      <c r="J342" s="85">
        <f>IF(J116="x",'3 - Projects'!$L184,0)+IF(J117="x",'3 - Projects'!$L185)+IF(J118="x",'3 - Projects'!$L186)+IF(J119="x",'3 - Projects'!$L187)+IF(J120="x",'3 - Projects'!$L188)</f>
        <v>0</v>
      </c>
      <c r="K342" s="85">
        <f>IF(K116="x",'3 - Projects'!$L184,0)+IF(K117="x",'3 - Projects'!$L185)+IF(K118="x",'3 - Projects'!$L186)+IF(K119="x",'3 - Projects'!$L187)+IF(K120="x",'3 - Projects'!$L188)</f>
        <v>0</v>
      </c>
      <c r="L342" s="85">
        <f>IF(L116="x",'3 - Projects'!$L184,0)+IF(L117="x",'3 - Projects'!$L185)+IF(L118="x",'3 - Projects'!$L186)+IF(L119="x",'3 - Projects'!$L187)+IF(L120="x",'3 - Projects'!$L188)</f>
        <v>0</v>
      </c>
      <c r="M342" s="85">
        <f>IF(M116="x",'3 - Projects'!$L184,0)+IF(M117="x",'3 - Projects'!$L185)+IF(M118="x",'3 - Projects'!$L186)+IF(M119="x",'3 - Projects'!$L187)+IF(M120="x",'3 - Projects'!$L188)</f>
        <v>0</v>
      </c>
      <c r="N342" s="85">
        <f>IF(N116="x",'3 - Projects'!$L184,0)+IF(N117="x",'3 - Projects'!$L185)+IF(N118="x",'3 - Projects'!$L186)+IF(N119="x",'3 - Projects'!$L187)+IF(N120="x",'3 - Projects'!$L188)</f>
        <v>0</v>
      </c>
      <c r="O342" s="85">
        <f>IF(O116="x",'3 - Projects'!$L184,0)+IF(O117="x",'3 - Projects'!$L185)+IF(O118="x",'3 - Projects'!$L186)+IF(O119="x",'3 - Projects'!$L187)+IF(O120="x",'3 - Projects'!$L188)</f>
        <v>0</v>
      </c>
      <c r="P342" s="85">
        <f>IF(P116="x",'3 - Projects'!$L184,0)+IF(P117="x",'3 - Projects'!$L185)+IF(P118="x",'3 - Projects'!$L186)+IF(P119="x",'3 - Projects'!$L187)+IF(P120="x",'3 - Projects'!$L188)</f>
        <v>0</v>
      </c>
      <c r="Q342" s="85">
        <f>IF(Q116="x",'3 - Projects'!$L184,0)+IF(Q117="x",'3 - Projects'!$L185)+IF(Q118="x",'3 - Projects'!$L186)+IF(Q119="x",'3 - Projects'!$L187)+IF(Q120="x",'3 - Projects'!$L188)</f>
        <v>0</v>
      </c>
      <c r="R342" s="85">
        <f>IF(R116="x",'3 - Projects'!$L184,0)+IF(R117="x",'3 - Projects'!$L185)+IF(R118="x",'3 - Projects'!$L186)+IF(R119="x",'3 - Projects'!$L187)+IF(R120="x",'3 - Projects'!$L188)</f>
        <v>0</v>
      </c>
      <c r="S342" s="85">
        <f>IF(S116="x",'3 - Projects'!$L184,0)+IF(S117="x",'3 - Projects'!$L185)+IF(S118="x",'3 - Projects'!$L186)+IF(S119="x",'3 - Projects'!$L187)+IF(S120="x",'3 - Projects'!$L188)</f>
        <v>0</v>
      </c>
      <c r="T342" s="85">
        <f>IF(T116="x",'3 - Projects'!$L184,0)+IF(T117="x",'3 - Projects'!$L185)+IF(T118="x",'3 - Projects'!$L186)+IF(T119="x",'3 - Projects'!$L187)+IF(T120="x",'3 - Projects'!$L188)</f>
        <v>0</v>
      </c>
      <c r="U342" s="85">
        <f>IF(U116="x",'3 - Projects'!$L184,0)+IF(U117="x",'3 - Projects'!$L185)+IF(U118="x",'3 - Projects'!$L186)+IF(U119="x",'3 - Projects'!$L187)+IF(U120="x",'3 - Projects'!$L188)</f>
        <v>0</v>
      </c>
      <c r="V342" s="85">
        <f>IF(V116="x",'3 - Projects'!$L184,0)+IF(V117="x",'3 - Projects'!$L185)+IF(V118="x",'3 - Projects'!$L186)+IF(V119="x",'3 - Projects'!$L187)+IF(V120="x",'3 - Projects'!$L188)</f>
        <v>0</v>
      </c>
      <c r="W342" s="85">
        <f>IF(W116="x",'3 - Projects'!$L184,0)+IF(W117="x",'3 - Projects'!$L185)+IF(W118="x",'3 - Projects'!$L186)+IF(W119="x",'3 - Projects'!$L187)+IF(W120="x",'3 - Projects'!$L188)</f>
        <v>0</v>
      </c>
      <c r="X342" s="85">
        <f>IF(X116="x",'3 - Projects'!$L184,0)+IF(X117="x",'3 - Projects'!$L185)+IF(X118="x",'3 - Projects'!$L186)+IF(X119="x",'3 - Projects'!$L187)+IF(X120="x",'3 - Projects'!$L188)</f>
        <v>0</v>
      </c>
      <c r="Y342" s="85">
        <f>IF(Y116="x",'3 - Projects'!$L184,0)+IF(Y117="x",'3 - Projects'!$L185)+IF(Y118="x",'3 - Projects'!$L186)+IF(Y119="x",'3 - Projects'!$L187)+IF(Y120="x",'3 - Projects'!$L188)</f>
        <v>0</v>
      </c>
      <c r="Z342" s="85">
        <f>IF(Z116="x",'3 - Projects'!$L184,0)+IF(Z117="x",'3 - Projects'!$L185)+IF(Z118="x",'3 - Projects'!$L186)+IF(Z119="x",'3 - Projects'!$L187)+IF(Z120="x",'3 - Projects'!$L188)</f>
        <v>0</v>
      </c>
      <c r="AA342" s="85">
        <f>IF(AA116="x",'3 - Projects'!$L184,0)+IF(AA117="x",'3 - Projects'!$L185)+IF(AA118="x",'3 - Projects'!$L186)+IF(AA119="x",'3 - Projects'!$L187)+IF(AA120="x",'3 - Projects'!$L188)</f>
        <v>0</v>
      </c>
      <c r="AB342" s="85">
        <f>IF(AB116="x",'3 - Projects'!$L184,0)+IF(AB117="x",'3 - Projects'!$L185)+IF(AB118="x",'3 - Projects'!$L186)+IF(AB119="x",'3 - Projects'!$L187)+IF(AB120="x",'3 - Projects'!$L188)</f>
        <v>0</v>
      </c>
      <c r="AC342" s="85">
        <f>IF(AC116="x",'3 - Projects'!$L184,0)+IF(AC117="x",'3 - Projects'!$L185)+IF(AC118="x",'3 - Projects'!$L186)+IF(AC119="x",'3 - Projects'!$L187)+IF(AC120="x",'3 - Projects'!$L188)</f>
        <v>0</v>
      </c>
      <c r="AD342" s="85">
        <f>IF(AD116="x",'3 - Projects'!$L184,0)+IF(AD117="x",'3 - Projects'!$L185)+IF(AD118="x",'3 - Projects'!$L186)+IF(AD119="x",'3 - Projects'!$L187)+IF(AD120="x",'3 - Projects'!$L188)</f>
        <v>0</v>
      </c>
      <c r="AE342" s="85">
        <f>IF(AE116="x",'3 - Projects'!$L184,0)+IF(AE117="x",'3 - Projects'!$L185)+IF(AE118="x",'3 - Projects'!$L186)+IF(AE119="x",'3 - Projects'!$L187)+IF(AE120="x",'3 - Projects'!$L188)</f>
        <v>0</v>
      </c>
      <c r="AF342" s="85">
        <f>IF(AF116="x",'3 - Projects'!$L184,0)+IF(AF117="x",'3 - Projects'!$L185)+IF(AF118="x",'3 - Projects'!$L186)+IF(AF119="x",'3 - Projects'!$L187)+IF(AF120="x",'3 - Projects'!$L188)</f>
        <v>0</v>
      </c>
      <c r="AG342" s="85">
        <f>IF(AG116="x",'3 - Projects'!$L184,0)+IF(AG117="x",'3 - Projects'!$L185)+IF(AG118="x",'3 - Projects'!$L186)+IF(AG119="x",'3 - Projects'!$L187)+IF(AG120="x",'3 - Projects'!$L188)</f>
        <v>0</v>
      </c>
      <c r="AH342" s="85">
        <f>IF(AH116="x",'3 - Projects'!$L184,0)+IF(AH117="x",'3 - Projects'!$L185)+IF(AH118="x",'3 - Projects'!$L186)+IF(AH119="x",'3 - Projects'!$L187)+IF(AH120="x",'3 - Projects'!$L188)</f>
        <v>0</v>
      </c>
      <c r="AI342" s="85">
        <f>IF(AI116="x",'3 - Projects'!$L184,0)+IF(AI117="x",'3 - Projects'!$L185)+IF(AI118="x",'3 - Projects'!$L186)+IF(AI119="x",'3 - Projects'!$L187)+IF(AI120="x",'3 - Projects'!$L188)</f>
        <v>0</v>
      </c>
      <c r="AJ342" s="85">
        <f>IF(AJ116="x",'3 - Projects'!$L184,0)+IF(AJ117="x",'3 - Projects'!$L185)+IF(AJ118="x",'3 - Projects'!$L186)+IF(AJ119="x",'3 - Projects'!$L187)+IF(AJ120="x",'3 - Projects'!$L188)</f>
        <v>0</v>
      </c>
      <c r="AK342" s="85">
        <f>IF(AK116="x",'3 - Projects'!$L184,0)+IF(AK117="x",'3 - Projects'!$L185)+IF(AK118="x",'3 - Projects'!$L186)+IF(AK119="x",'3 - Projects'!$L187)+IF(AK120="x",'3 - Projects'!$L188)</f>
        <v>0</v>
      </c>
      <c r="AL342" s="85">
        <f>IF(AL116="x",'3 - Projects'!$L184,0)+IF(AL117="x",'3 - Projects'!$L185)+IF(AL118="x",'3 - Projects'!$L186)+IF(AL119="x",'3 - Projects'!$L187)+IF(AL120="x",'3 - Projects'!$L188)</f>
        <v>0</v>
      </c>
      <c r="AM342" s="85">
        <f>IF(AM116="x",'3 - Projects'!$L184,0)+IF(AM117="x",'3 - Projects'!$L185)+IF(AM118="x",'3 - Projects'!$L186)+IF(AM119="x",'3 - Projects'!$L187)+IF(AM120="x",'3 - Projects'!$L188)</f>
        <v>0</v>
      </c>
      <c r="AN342" s="85">
        <f>IF(AN116="x",'3 - Projects'!$L184,0)+IF(AN117="x",'3 - Projects'!$L185)+IF(AN118="x",'3 - Projects'!$L186)+IF(AN119="x",'3 - Projects'!$L187)+IF(AN120="x",'3 - Projects'!$L188)</f>
        <v>0</v>
      </c>
      <c r="AO342" s="85">
        <f>IF(AO116="x",'3 - Projects'!$L184,0)+IF(AO117="x",'3 - Projects'!$L185)+IF(AO118="x",'3 - Projects'!$L186)+IF(AO119="x",'3 - Projects'!$L187)+IF(AO120="x",'3 - Projects'!$L188)</f>
        <v>0</v>
      </c>
      <c r="AP342" s="85">
        <f>IF(AP116="x",'3 - Projects'!$L184,0)+IF(AP117="x",'3 - Projects'!$L185)+IF(AP118="x",'3 - Projects'!$L186)+IF(AP119="x",'3 - Projects'!$L187)+IF(AP120="x",'3 - Projects'!$L188)</f>
        <v>0</v>
      </c>
      <c r="AQ342" s="85">
        <f>IF(AQ116="x",'3 - Projects'!$L184,0)+IF(AQ117="x",'3 - Projects'!$L185)+IF(AQ118="x",'3 - Projects'!$L186)+IF(AQ119="x",'3 - Projects'!$L187)+IF(AQ120="x",'3 - Projects'!$L188)</f>
        <v>0</v>
      </c>
      <c r="AR342" s="85">
        <f>IF(AR116="x",'3 - Projects'!$L184,0)+IF(AR117="x",'3 - Projects'!$L185)+IF(AR118="x",'3 - Projects'!$L186)+IF(AR119="x",'3 - Projects'!$L187)+IF(AR120="x",'3 - Projects'!$L188)</f>
        <v>0</v>
      </c>
      <c r="AS342" s="85">
        <f>IF(AS116="x",'3 - Projects'!$L184,0)+IF(AS117="x",'3 - Projects'!$L185)+IF(AS118="x",'3 - Projects'!$L186)+IF(AS119="x",'3 - Projects'!$L187)+IF(AS120="x",'3 - Projects'!$L188)</f>
        <v>0</v>
      </c>
      <c r="AT342" s="85">
        <f>IF(AT116="x",'3 - Projects'!$L184,0)+IF(AT117="x",'3 - Projects'!$L185)+IF(AT118="x",'3 - Projects'!$L186)+IF(AT119="x",'3 - Projects'!$L187)+IF(AT120="x",'3 - Projects'!$L188)</f>
        <v>0</v>
      </c>
      <c r="AU342" s="85">
        <f>IF(AU116="x",'3 - Projects'!$L184,0)+IF(AU117="x",'3 - Projects'!$L185)+IF(AU118="x",'3 - Projects'!$L186)+IF(AU119="x",'3 - Projects'!$L187)+IF(AU120="x",'3 - Projects'!$L188)</f>
        <v>0</v>
      </c>
      <c r="AV342" s="85">
        <f>IF(AV116="x",'3 - Projects'!$L184,0)+IF(AV117="x",'3 - Projects'!$L185)+IF(AV118="x",'3 - Projects'!$L186)+IF(AV119="x",'3 - Projects'!$L187)+IF(AV120="x",'3 - Projects'!$L188)</f>
        <v>0</v>
      </c>
      <c r="AW342" s="85">
        <f>IF(AW116="x",'3 - Projects'!$L184,0)+IF(AW117="x",'3 - Projects'!$L185)+IF(AW118="x",'3 - Projects'!$L186)+IF(AW119="x",'3 - Projects'!$L187)+IF(AW120="x",'3 - Projects'!$L188)</f>
        <v>0</v>
      </c>
      <c r="AX342" s="85">
        <f>IF(AX116="x",'3 - Projects'!$L184,0)+IF(AX117="x",'3 - Projects'!$L185)+IF(AX118="x",'3 - Projects'!$L186)+IF(AX119="x",'3 - Projects'!$L187)+IF(AX120="x",'3 - Projects'!$L188)</f>
        <v>0</v>
      </c>
      <c r="AY342" s="85">
        <f>IF(AY116="x",'3 - Projects'!$L184,0)+IF(AY117="x",'3 - Projects'!$L185)+IF(AY118="x",'3 - Projects'!$L186)+IF(AY119="x",'3 - Projects'!$L187)+IF(AY120="x",'3 - Projects'!$L188)</f>
        <v>0</v>
      </c>
      <c r="AZ342" s="85">
        <f>IF(AZ116="x",'3 - Projects'!$L184,0)+IF(AZ117="x",'3 - Projects'!$L185)+IF(AZ118="x",'3 - Projects'!$L186)+IF(AZ119="x",'3 - Projects'!$L187)+IF(AZ120="x",'3 - Projects'!$L188)</f>
        <v>0</v>
      </c>
      <c r="BA342" s="85">
        <f>IF(BA116="x",'3 - Projects'!$L184,0)+IF(BA117="x",'3 - Projects'!$L185)+IF(BA118="x",'3 - Projects'!$L186)+IF(BA119="x",'3 - Projects'!$L187)+IF(BA120="x",'3 - Projects'!$L188)</f>
        <v>0</v>
      </c>
      <c r="BB342" s="85">
        <f>IF(BB116="x",'3 - Projects'!$L184,0)+IF(BB117="x",'3 - Projects'!$L185)+IF(BB118="x",'3 - Projects'!$L186)+IF(BB119="x",'3 - Projects'!$L187)+IF(BB120="x",'3 - Projects'!$L188)</f>
        <v>0</v>
      </c>
      <c r="BC342" s="85">
        <f>IF(BC116="x",'3 - Projects'!$L184,0)+IF(BC117="x",'3 - Projects'!$L185)+IF(BC118="x",'3 - Projects'!$L186)+IF(BC119="x",'3 - Projects'!$L187)+IF(BC120="x",'3 - Projects'!$L188)</f>
        <v>0</v>
      </c>
      <c r="BD342" s="85">
        <f>IF(BD116="x",'3 - Projects'!$L184,0)+IF(BD117="x",'3 - Projects'!$L185)+IF(BD118="x",'3 - Projects'!$L186)+IF(BD119="x",'3 - Projects'!$L187)+IF(BD120="x",'3 - Projects'!$L188)</f>
        <v>0</v>
      </c>
      <c r="BE342" s="85">
        <f>IF(BE116="x",'3 - Projects'!$L184,0)+IF(BE117="x",'3 - Projects'!$L185)+IF(BE118="x",'3 - Projects'!$L186)+IF(BE119="x",'3 - Projects'!$L187)+IF(BE120="x",'3 - Projects'!$L188)</f>
        <v>0</v>
      </c>
      <c r="BF342" s="85">
        <f>IF(BF116="x",'3 - Projects'!$L184,0)+IF(BF117="x",'3 - Projects'!$L185)+IF(BF118="x",'3 - Projects'!$L186)+IF(BF119="x",'3 - Projects'!$L187)+IF(BF120="x",'3 - Projects'!$L188)</f>
        <v>0</v>
      </c>
      <c r="BG342" s="85">
        <f>IF(BG116="x",'3 - Projects'!$L184,0)+IF(BG117="x",'3 - Projects'!$L185)+IF(BG118="x",'3 - Projects'!$L186)+IF(BG119="x",'3 - Projects'!$L187)+IF(BG120="x",'3 - Projects'!$L188)</f>
        <v>0</v>
      </c>
      <c r="BH342" s="86">
        <f>IF(BH116="x",'3 - Projects'!$L184,0)+IF(BH117="x",'3 - Projects'!$L185)+IF(BH118="x",'3 - Projects'!$L186)+IF(BH119="x",'3 - Projects'!$L187)+IF(BH120="x",'3 - Projects'!$L188)</f>
        <v>0</v>
      </c>
    </row>
    <row r="343" spans="1:60">
      <c r="A343" s="84"/>
      <c r="B343" s="85" t="str">
        <f>IF(Resource7_Name&lt;&gt;"",Resource7_Name&amp;"(s)","")</f>
        <v/>
      </c>
      <c r="C343" s="85"/>
      <c r="D343" s="85"/>
      <c r="E343" s="85"/>
      <c r="F343" s="85"/>
      <c r="G343" s="85"/>
      <c r="H343" s="85"/>
      <c r="I343" s="84">
        <f>IF(I116="x",'3 - Projects'!$M184,0)+IF(I117="x",'3 - Projects'!$M185)+IF(I118="x",'3 - Projects'!$M186)+IF(I119="x",'3 - Projects'!$M187)+IF(I120="x",'3 - Projects'!$M188)</f>
        <v>0</v>
      </c>
      <c r="J343" s="85">
        <f>IF(J116="x",'3 - Projects'!$M184,0)+IF(J117="x",'3 - Projects'!$M185)+IF(J118="x",'3 - Projects'!$M186)+IF(J119="x",'3 - Projects'!$M187)+IF(J120="x",'3 - Projects'!$M188)</f>
        <v>0</v>
      </c>
      <c r="K343" s="85">
        <f>IF(K116="x",'3 - Projects'!$M184,0)+IF(K117="x",'3 - Projects'!$M185)+IF(K118="x",'3 - Projects'!$M186)+IF(K119="x",'3 - Projects'!$M187)+IF(K120="x",'3 - Projects'!$M188)</f>
        <v>0</v>
      </c>
      <c r="L343" s="85">
        <f>IF(L116="x",'3 - Projects'!$M184,0)+IF(L117="x",'3 - Projects'!$M185)+IF(L118="x",'3 - Projects'!$M186)+IF(L119="x",'3 - Projects'!$M187)+IF(L120="x",'3 - Projects'!$M188)</f>
        <v>0</v>
      </c>
      <c r="M343" s="85">
        <f>IF(M116="x",'3 - Projects'!$M184,0)+IF(M117="x",'3 - Projects'!$M185)+IF(M118="x",'3 - Projects'!$M186)+IF(M119="x",'3 - Projects'!$M187)+IF(M120="x",'3 - Projects'!$M188)</f>
        <v>0</v>
      </c>
      <c r="N343" s="85">
        <f>IF(N116="x",'3 - Projects'!$M184,0)+IF(N117="x",'3 - Projects'!$M185)+IF(N118="x",'3 - Projects'!$M186)+IF(N119="x",'3 - Projects'!$M187)+IF(N120="x",'3 - Projects'!$M188)</f>
        <v>0</v>
      </c>
      <c r="O343" s="85">
        <f>IF(O116="x",'3 - Projects'!$M184,0)+IF(O117="x",'3 - Projects'!$M185)+IF(O118="x",'3 - Projects'!$M186)+IF(O119="x",'3 - Projects'!$M187)+IF(O120="x",'3 - Projects'!$M188)</f>
        <v>0</v>
      </c>
      <c r="P343" s="85">
        <f>IF(P116="x",'3 - Projects'!$M184,0)+IF(P117="x",'3 - Projects'!$M185)+IF(P118="x",'3 - Projects'!$M186)+IF(P119="x",'3 - Projects'!$M187)+IF(P120="x",'3 - Projects'!$M188)</f>
        <v>0</v>
      </c>
      <c r="Q343" s="85">
        <f>IF(Q116="x",'3 - Projects'!$M184,0)+IF(Q117="x",'3 - Projects'!$M185)+IF(Q118="x",'3 - Projects'!$M186)+IF(Q119="x",'3 - Projects'!$M187)+IF(Q120="x",'3 - Projects'!$M188)</f>
        <v>0</v>
      </c>
      <c r="R343" s="85">
        <f>IF(R116="x",'3 - Projects'!$M184,0)+IF(R117="x",'3 - Projects'!$M185)+IF(R118="x",'3 - Projects'!$M186)+IF(R119="x",'3 - Projects'!$M187)+IF(R120="x",'3 - Projects'!$M188)</f>
        <v>0</v>
      </c>
      <c r="S343" s="85">
        <f>IF(S116="x",'3 - Projects'!$M184,0)+IF(S117="x",'3 - Projects'!$M185)+IF(S118="x",'3 - Projects'!$M186)+IF(S119="x",'3 - Projects'!$M187)+IF(S120="x",'3 - Projects'!$M188)</f>
        <v>0</v>
      </c>
      <c r="T343" s="85">
        <f>IF(T116="x",'3 - Projects'!$M184,0)+IF(T117="x",'3 - Projects'!$M185)+IF(T118="x",'3 - Projects'!$M186)+IF(T119="x",'3 - Projects'!$M187)+IF(T120="x",'3 - Projects'!$M188)</f>
        <v>0</v>
      </c>
      <c r="U343" s="85">
        <f>IF(U116="x",'3 - Projects'!$M184,0)+IF(U117="x",'3 - Projects'!$M185)+IF(U118="x",'3 - Projects'!$M186)+IF(U119="x",'3 - Projects'!$M187)+IF(U120="x",'3 - Projects'!$M188)</f>
        <v>0</v>
      </c>
      <c r="V343" s="85">
        <f>IF(V116="x",'3 - Projects'!$M184,0)+IF(V117="x",'3 - Projects'!$M185)+IF(V118="x",'3 - Projects'!$M186)+IF(V119="x",'3 - Projects'!$M187)+IF(V120="x",'3 - Projects'!$M188)</f>
        <v>0</v>
      </c>
      <c r="W343" s="85">
        <f>IF(W116="x",'3 - Projects'!$M184,0)+IF(W117="x",'3 - Projects'!$M185)+IF(W118="x",'3 - Projects'!$M186)+IF(W119="x",'3 - Projects'!$M187)+IF(W120="x",'3 - Projects'!$M188)</f>
        <v>0</v>
      </c>
      <c r="X343" s="85">
        <f>IF(X116="x",'3 - Projects'!$M184,0)+IF(X117="x",'3 - Projects'!$M185)+IF(X118="x",'3 - Projects'!$M186)+IF(X119="x",'3 - Projects'!$M187)+IF(X120="x",'3 - Projects'!$M188)</f>
        <v>0</v>
      </c>
      <c r="Y343" s="85">
        <f>IF(Y116="x",'3 - Projects'!$M184,0)+IF(Y117="x",'3 - Projects'!$M185)+IF(Y118="x",'3 - Projects'!$M186)+IF(Y119="x",'3 - Projects'!$M187)+IF(Y120="x",'3 - Projects'!$M188)</f>
        <v>0</v>
      </c>
      <c r="Z343" s="85">
        <f>IF(Z116="x",'3 - Projects'!$M184,0)+IF(Z117="x",'3 - Projects'!$M185)+IF(Z118="x",'3 - Projects'!$M186)+IF(Z119="x",'3 - Projects'!$M187)+IF(Z120="x",'3 - Projects'!$M188)</f>
        <v>0</v>
      </c>
      <c r="AA343" s="85">
        <f>IF(AA116="x",'3 - Projects'!$M184,0)+IF(AA117="x",'3 - Projects'!$M185)+IF(AA118="x",'3 - Projects'!$M186)+IF(AA119="x",'3 - Projects'!$M187)+IF(AA120="x",'3 - Projects'!$M188)</f>
        <v>0</v>
      </c>
      <c r="AB343" s="85">
        <f>IF(AB116="x",'3 - Projects'!$M184,0)+IF(AB117="x",'3 - Projects'!$M185)+IF(AB118="x",'3 - Projects'!$M186)+IF(AB119="x",'3 - Projects'!$M187)+IF(AB120="x",'3 - Projects'!$M188)</f>
        <v>0</v>
      </c>
      <c r="AC343" s="85">
        <f>IF(AC116="x",'3 - Projects'!$M184,0)+IF(AC117="x",'3 - Projects'!$M185)+IF(AC118="x",'3 - Projects'!$M186)+IF(AC119="x",'3 - Projects'!$M187)+IF(AC120="x",'3 - Projects'!$M188)</f>
        <v>0</v>
      </c>
      <c r="AD343" s="85">
        <f>IF(AD116="x",'3 - Projects'!$M184,0)+IF(AD117="x",'3 - Projects'!$M185)+IF(AD118="x",'3 - Projects'!$M186)+IF(AD119="x",'3 - Projects'!$M187)+IF(AD120="x",'3 - Projects'!$M188)</f>
        <v>0</v>
      </c>
      <c r="AE343" s="85">
        <f>IF(AE116="x",'3 - Projects'!$M184,0)+IF(AE117="x",'3 - Projects'!$M185)+IF(AE118="x",'3 - Projects'!$M186)+IF(AE119="x",'3 - Projects'!$M187)+IF(AE120="x",'3 - Projects'!$M188)</f>
        <v>0</v>
      </c>
      <c r="AF343" s="85">
        <f>IF(AF116="x",'3 - Projects'!$M184,0)+IF(AF117="x",'3 - Projects'!$M185)+IF(AF118="x",'3 - Projects'!$M186)+IF(AF119="x",'3 - Projects'!$M187)+IF(AF120="x",'3 - Projects'!$M188)</f>
        <v>0</v>
      </c>
      <c r="AG343" s="85">
        <f>IF(AG116="x",'3 - Projects'!$M184,0)+IF(AG117="x",'3 - Projects'!$M185)+IF(AG118="x",'3 - Projects'!$M186)+IF(AG119="x",'3 - Projects'!$M187)+IF(AG120="x",'3 - Projects'!$M188)</f>
        <v>0</v>
      </c>
      <c r="AH343" s="85">
        <f>IF(AH116="x",'3 - Projects'!$M184,0)+IF(AH117="x",'3 - Projects'!$M185)+IF(AH118="x",'3 - Projects'!$M186)+IF(AH119="x",'3 - Projects'!$M187)+IF(AH120="x",'3 - Projects'!$M188)</f>
        <v>0</v>
      </c>
      <c r="AI343" s="85">
        <f>IF(AI116="x",'3 - Projects'!$M184,0)+IF(AI117="x",'3 - Projects'!$M185)+IF(AI118="x",'3 - Projects'!$M186)+IF(AI119="x",'3 - Projects'!$M187)+IF(AI120="x",'3 - Projects'!$M188)</f>
        <v>0</v>
      </c>
      <c r="AJ343" s="85">
        <f>IF(AJ116="x",'3 - Projects'!$M184,0)+IF(AJ117="x",'3 - Projects'!$M185)+IF(AJ118="x",'3 - Projects'!$M186)+IF(AJ119="x",'3 - Projects'!$M187)+IF(AJ120="x",'3 - Projects'!$M188)</f>
        <v>0</v>
      </c>
      <c r="AK343" s="85">
        <f>IF(AK116="x",'3 - Projects'!$M184,0)+IF(AK117="x",'3 - Projects'!$M185)+IF(AK118="x",'3 - Projects'!$M186)+IF(AK119="x",'3 - Projects'!$M187)+IF(AK120="x",'3 - Projects'!$M188)</f>
        <v>0</v>
      </c>
      <c r="AL343" s="85">
        <f>IF(AL116="x",'3 - Projects'!$M184,0)+IF(AL117="x",'3 - Projects'!$M185)+IF(AL118="x",'3 - Projects'!$M186)+IF(AL119="x",'3 - Projects'!$M187)+IF(AL120="x",'3 - Projects'!$M188)</f>
        <v>0</v>
      </c>
      <c r="AM343" s="85">
        <f>IF(AM116="x",'3 - Projects'!$M184,0)+IF(AM117="x",'3 - Projects'!$M185)+IF(AM118="x",'3 - Projects'!$M186)+IF(AM119="x",'3 - Projects'!$M187)+IF(AM120="x",'3 - Projects'!$M188)</f>
        <v>0</v>
      </c>
      <c r="AN343" s="85">
        <f>IF(AN116="x",'3 - Projects'!$M184,0)+IF(AN117="x",'3 - Projects'!$M185)+IF(AN118="x",'3 - Projects'!$M186)+IF(AN119="x",'3 - Projects'!$M187)+IF(AN120="x",'3 - Projects'!$M188)</f>
        <v>0</v>
      </c>
      <c r="AO343" s="85">
        <f>IF(AO116="x",'3 - Projects'!$M184,0)+IF(AO117="x",'3 - Projects'!$M185)+IF(AO118="x",'3 - Projects'!$M186)+IF(AO119="x",'3 - Projects'!$M187)+IF(AO120="x",'3 - Projects'!$M188)</f>
        <v>0</v>
      </c>
      <c r="AP343" s="85">
        <f>IF(AP116="x",'3 - Projects'!$M184,0)+IF(AP117="x",'3 - Projects'!$M185)+IF(AP118="x",'3 - Projects'!$M186)+IF(AP119="x",'3 - Projects'!$M187)+IF(AP120="x",'3 - Projects'!$M188)</f>
        <v>0</v>
      </c>
      <c r="AQ343" s="85">
        <f>IF(AQ116="x",'3 - Projects'!$M184,0)+IF(AQ117="x",'3 - Projects'!$M185)+IF(AQ118="x",'3 - Projects'!$M186)+IF(AQ119="x",'3 - Projects'!$M187)+IF(AQ120="x",'3 - Projects'!$M188)</f>
        <v>0</v>
      </c>
      <c r="AR343" s="85">
        <f>IF(AR116="x",'3 - Projects'!$M184,0)+IF(AR117="x",'3 - Projects'!$M185)+IF(AR118="x",'3 - Projects'!$M186)+IF(AR119="x",'3 - Projects'!$M187)+IF(AR120="x",'3 - Projects'!$M188)</f>
        <v>0</v>
      </c>
      <c r="AS343" s="85">
        <f>IF(AS116="x",'3 - Projects'!$M184,0)+IF(AS117="x",'3 - Projects'!$M185)+IF(AS118="x",'3 - Projects'!$M186)+IF(AS119="x",'3 - Projects'!$M187)+IF(AS120="x",'3 - Projects'!$M188)</f>
        <v>0</v>
      </c>
      <c r="AT343" s="85">
        <f>IF(AT116="x",'3 - Projects'!$M184,0)+IF(AT117="x",'3 - Projects'!$M185)+IF(AT118="x",'3 - Projects'!$M186)+IF(AT119="x",'3 - Projects'!$M187)+IF(AT120="x",'3 - Projects'!$M188)</f>
        <v>0</v>
      </c>
      <c r="AU343" s="85">
        <f>IF(AU116="x",'3 - Projects'!$M184,0)+IF(AU117="x",'3 - Projects'!$M185)+IF(AU118="x",'3 - Projects'!$M186)+IF(AU119="x",'3 - Projects'!$M187)+IF(AU120="x",'3 - Projects'!$M188)</f>
        <v>0</v>
      </c>
      <c r="AV343" s="85">
        <f>IF(AV116="x",'3 - Projects'!$M184,0)+IF(AV117="x",'3 - Projects'!$M185)+IF(AV118="x",'3 - Projects'!$M186)+IF(AV119="x",'3 - Projects'!$M187)+IF(AV120="x",'3 - Projects'!$M188)</f>
        <v>0</v>
      </c>
      <c r="AW343" s="85">
        <f>IF(AW116="x",'3 - Projects'!$M184,0)+IF(AW117="x",'3 - Projects'!$M185)+IF(AW118="x",'3 - Projects'!$M186)+IF(AW119="x",'3 - Projects'!$M187)+IF(AW120="x",'3 - Projects'!$M188)</f>
        <v>0</v>
      </c>
      <c r="AX343" s="85">
        <f>IF(AX116="x",'3 - Projects'!$M184,0)+IF(AX117="x",'3 - Projects'!$M185)+IF(AX118="x",'3 - Projects'!$M186)+IF(AX119="x",'3 - Projects'!$M187)+IF(AX120="x",'3 - Projects'!$M188)</f>
        <v>0</v>
      </c>
      <c r="AY343" s="85">
        <f>IF(AY116="x",'3 - Projects'!$M184,0)+IF(AY117="x",'3 - Projects'!$M185)+IF(AY118="x",'3 - Projects'!$M186)+IF(AY119="x",'3 - Projects'!$M187)+IF(AY120="x",'3 - Projects'!$M188)</f>
        <v>0</v>
      </c>
      <c r="AZ343" s="85">
        <f>IF(AZ116="x",'3 - Projects'!$M184,0)+IF(AZ117="x",'3 - Projects'!$M185)+IF(AZ118="x",'3 - Projects'!$M186)+IF(AZ119="x",'3 - Projects'!$M187)+IF(AZ120="x",'3 - Projects'!$M188)</f>
        <v>0</v>
      </c>
      <c r="BA343" s="85">
        <f>IF(BA116="x",'3 - Projects'!$M184,0)+IF(BA117="x",'3 - Projects'!$M185)+IF(BA118="x",'3 - Projects'!$M186)+IF(BA119="x",'3 - Projects'!$M187)+IF(BA120="x",'3 - Projects'!$M188)</f>
        <v>0</v>
      </c>
      <c r="BB343" s="85">
        <f>IF(BB116="x",'3 - Projects'!$M184,0)+IF(BB117="x",'3 - Projects'!$M185)+IF(BB118="x",'3 - Projects'!$M186)+IF(BB119="x",'3 - Projects'!$M187)+IF(BB120="x",'3 - Projects'!$M188)</f>
        <v>0</v>
      </c>
      <c r="BC343" s="85">
        <f>IF(BC116="x",'3 - Projects'!$M184,0)+IF(BC117="x",'3 - Projects'!$M185)+IF(BC118="x",'3 - Projects'!$M186)+IF(BC119="x",'3 - Projects'!$M187)+IF(BC120="x",'3 - Projects'!$M188)</f>
        <v>0</v>
      </c>
      <c r="BD343" s="85">
        <f>IF(BD116="x",'3 - Projects'!$M184,0)+IF(BD117="x",'3 - Projects'!$M185)+IF(BD118="x",'3 - Projects'!$M186)+IF(BD119="x",'3 - Projects'!$M187)+IF(BD120="x",'3 - Projects'!$M188)</f>
        <v>0</v>
      </c>
      <c r="BE343" s="85">
        <f>IF(BE116="x",'3 - Projects'!$M184,0)+IF(BE117="x",'3 - Projects'!$M185)+IF(BE118="x",'3 - Projects'!$M186)+IF(BE119="x",'3 - Projects'!$M187)+IF(BE120="x",'3 - Projects'!$M188)</f>
        <v>0</v>
      </c>
      <c r="BF343" s="85">
        <f>IF(BF116="x",'3 - Projects'!$M184,0)+IF(BF117="x",'3 - Projects'!$M185)+IF(BF118="x",'3 - Projects'!$M186)+IF(BF119="x",'3 - Projects'!$M187)+IF(BF120="x",'3 - Projects'!$M188)</f>
        <v>0</v>
      </c>
      <c r="BG343" s="85">
        <f>IF(BG116="x",'3 - Projects'!$M184,0)+IF(BG117="x",'3 - Projects'!$M185)+IF(BG118="x",'3 - Projects'!$M186)+IF(BG119="x",'3 - Projects'!$M187)+IF(BG120="x",'3 - Projects'!$M188)</f>
        <v>0</v>
      </c>
      <c r="BH343" s="86">
        <f>IF(BH116="x",'3 - Projects'!$M184,0)+IF(BH117="x",'3 - Projects'!$M185)+IF(BH118="x",'3 - Projects'!$M186)+IF(BH119="x",'3 - Projects'!$M187)+IF(BH120="x",'3 - Projects'!$M188)</f>
        <v>0</v>
      </c>
    </row>
    <row r="344" spans="1:60">
      <c r="A344" s="84"/>
      <c r="B344" s="85" t="str">
        <f>IF(Resource8_Name&lt;&gt;"",Resource8_Name&amp;"(s)","")</f>
        <v/>
      </c>
      <c r="C344" s="85"/>
      <c r="D344" s="85"/>
      <c r="E344" s="85"/>
      <c r="F344" s="85"/>
      <c r="G344" s="85"/>
      <c r="H344" s="85"/>
      <c r="I344" s="84">
        <f>IF(I116="x",'3 - Projects'!$N184,0)+IF(I117="x",'3 - Projects'!$N185)+IF(I118="x",'3 - Projects'!$N186)+IF(I119="x",'3 - Projects'!$N187)+IF(I120="x",'3 - Projects'!$N188)</f>
        <v>0</v>
      </c>
      <c r="J344" s="85">
        <f>IF(J116="x",'3 - Projects'!$N184,0)+IF(J117="x",'3 - Projects'!$N185)+IF(J118="x",'3 - Projects'!$N186)+IF(J119="x",'3 - Projects'!$N187)+IF(J120="x",'3 - Projects'!$N188)</f>
        <v>0</v>
      </c>
      <c r="K344" s="85">
        <f>IF(K116="x",'3 - Projects'!$N184,0)+IF(K117="x",'3 - Projects'!$N185)+IF(K118="x",'3 - Projects'!$N186)+IF(K119="x",'3 - Projects'!$N187)+IF(K120="x",'3 - Projects'!$N188)</f>
        <v>0</v>
      </c>
      <c r="L344" s="85">
        <f>IF(L116="x",'3 - Projects'!$N184,0)+IF(L117="x",'3 - Projects'!$N185)+IF(L118="x",'3 - Projects'!$N186)+IF(L119="x",'3 - Projects'!$N187)+IF(L120="x",'3 - Projects'!$N188)</f>
        <v>0</v>
      </c>
      <c r="M344" s="85">
        <f>IF(M116="x",'3 - Projects'!$N184,0)+IF(M117="x",'3 - Projects'!$N185)+IF(M118="x",'3 - Projects'!$N186)+IF(M119="x",'3 - Projects'!$N187)+IF(M120="x",'3 - Projects'!$N188)</f>
        <v>0</v>
      </c>
      <c r="N344" s="85">
        <f>IF(N116="x",'3 - Projects'!$N184,0)+IF(N117="x",'3 - Projects'!$N185)+IF(N118="x",'3 - Projects'!$N186)+IF(N119="x",'3 - Projects'!$N187)+IF(N120="x",'3 - Projects'!$N188)</f>
        <v>0</v>
      </c>
      <c r="O344" s="85">
        <f>IF(O116="x",'3 - Projects'!$N184,0)+IF(O117="x",'3 - Projects'!$N185)+IF(O118="x",'3 - Projects'!$N186)+IF(O119="x",'3 - Projects'!$N187)+IF(O120="x",'3 - Projects'!$N188)</f>
        <v>0</v>
      </c>
      <c r="P344" s="85">
        <f>IF(P116="x",'3 - Projects'!$N184,0)+IF(P117="x",'3 - Projects'!$N185)+IF(P118="x",'3 - Projects'!$N186)+IF(P119="x",'3 - Projects'!$N187)+IF(P120="x",'3 - Projects'!$N188)</f>
        <v>0</v>
      </c>
      <c r="Q344" s="85">
        <f>IF(Q116="x",'3 - Projects'!$N184,0)+IF(Q117="x",'3 - Projects'!$N185)+IF(Q118="x",'3 - Projects'!$N186)+IF(Q119="x",'3 - Projects'!$N187)+IF(Q120="x",'3 - Projects'!$N188)</f>
        <v>0</v>
      </c>
      <c r="R344" s="85">
        <f>IF(R116="x",'3 - Projects'!$N184,0)+IF(R117="x",'3 - Projects'!$N185)+IF(R118="x",'3 - Projects'!$N186)+IF(R119="x",'3 - Projects'!$N187)+IF(R120="x",'3 - Projects'!$N188)</f>
        <v>0</v>
      </c>
      <c r="S344" s="85">
        <f>IF(S116="x",'3 - Projects'!$N184,0)+IF(S117="x",'3 - Projects'!$N185)+IF(S118="x",'3 - Projects'!$N186)+IF(S119="x",'3 - Projects'!$N187)+IF(S120="x",'3 - Projects'!$N188)</f>
        <v>0</v>
      </c>
      <c r="T344" s="85">
        <f>IF(T116="x",'3 - Projects'!$N184,0)+IF(T117="x",'3 - Projects'!$N185)+IF(T118="x",'3 - Projects'!$N186)+IF(T119="x",'3 - Projects'!$N187)+IF(T120="x",'3 - Projects'!$N188)</f>
        <v>0</v>
      </c>
      <c r="U344" s="85">
        <f>IF(U116="x",'3 - Projects'!$N184,0)+IF(U117="x",'3 - Projects'!$N185)+IF(U118="x",'3 - Projects'!$N186)+IF(U119="x",'3 - Projects'!$N187)+IF(U120="x",'3 - Projects'!$N188)</f>
        <v>0</v>
      </c>
      <c r="V344" s="85">
        <f>IF(V116="x",'3 - Projects'!$N184,0)+IF(V117="x",'3 - Projects'!$N185)+IF(V118="x",'3 - Projects'!$N186)+IF(V119="x",'3 - Projects'!$N187)+IF(V120="x",'3 - Projects'!$N188)</f>
        <v>0</v>
      </c>
      <c r="W344" s="85">
        <f>IF(W116="x",'3 - Projects'!$N184,0)+IF(W117="x",'3 - Projects'!$N185)+IF(W118="x",'3 - Projects'!$N186)+IF(W119="x",'3 - Projects'!$N187)+IF(W120="x",'3 - Projects'!$N188)</f>
        <v>0</v>
      </c>
      <c r="X344" s="85">
        <f>IF(X116="x",'3 - Projects'!$N184,0)+IF(X117="x",'3 - Projects'!$N185)+IF(X118="x",'3 - Projects'!$N186)+IF(X119="x",'3 - Projects'!$N187)+IF(X120="x",'3 - Projects'!$N188)</f>
        <v>0</v>
      </c>
      <c r="Y344" s="85">
        <f>IF(Y116="x",'3 - Projects'!$N184,0)+IF(Y117="x",'3 - Projects'!$N185)+IF(Y118="x",'3 - Projects'!$N186)+IF(Y119="x",'3 - Projects'!$N187)+IF(Y120="x",'3 - Projects'!$N188)</f>
        <v>0</v>
      </c>
      <c r="Z344" s="85">
        <f>IF(Z116="x",'3 - Projects'!$N184,0)+IF(Z117="x",'3 - Projects'!$N185)+IF(Z118="x",'3 - Projects'!$N186)+IF(Z119="x",'3 - Projects'!$N187)+IF(Z120="x",'3 - Projects'!$N188)</f>
        <v>0</v>
      </c>
      <c r="AA344" s="85">
        <f>IF(AA116="x",'3 - Projects'!$N184,0)+IF(AA117="x",'3 - Projects'!$N185)+IF(AA118="x",'3 - Projects'!$N186)+IF(AA119="x",'3 - Projects'!$N187)+IF(AA120="x",'3 - Projects'!$N188)</f>
        <v>0</v>
      </c>
      <c r="AB344" s="85">
        <f>IF(AB116="x",'3 - Projects'!$N184,0)+IF(AB117="x",'3 - Projects'!$N185)+IF(AB118="x",'3 - Projects'!$N186)+IF(AB119="x",'3 - Projects'!$N187)+IF(AB120="x",'3 - Projects'!$N188)</f>
        <v>0</v>
      </c>
      <c r="AC344" s="85">
        <f>IF(AC116="x",'3 - Projects'!$N184,0)+IF(AC117="x",'3 - Projects'!$N185)+IF(AC118="x",'3 - Projects'!$N186)+IF(AC119="x",'3 - Projects'!$N187)+IF(AC120="x",'3 - Projects'!$N188)</f>
        <v>0</v>
      </c>
      <c r="AD344" s="85">
        <f>IF(AD116="x",'3 - Projects'!$N184,0)+IF(AD117="x",'3 - Projects'!$N185)+IF(AD118="x",'3 - Projects'!$N186)+IF(AD119="x",'3 - Projects'!$N187)+IF(AD120="x",'3 - Projects'!$N188)</f>
        <v>0</v>
      </c>
      <c r="AE344" s="85">
        <f>IF(AE116="x",'3 - Projects'!$N184,0)+IF(AE117="x",'3 - Projects'!$N185)+IF(AE118="x",'3 - Projects'!$N186)+IF(AE119="x",'3 - Projects'!$N187)+IF(AE120="x",'3 - Projects'!$N188)</f>
        <v>0</v>
      </c>
      <c r="AF344" s="85">
        <f>IF(AF116="x",'3 - Projects'!$N184,0)+IF(AF117="x",'3 - Projects'!$N185)+IF(AF118="x",'3 - Projects'!$N186)+IF(AF119="x",'3 - Projects'!$N187)+IF(AF120="x",'3 - Projects'!$N188)</f>
        <v>0</v>
      </c>
      <c r="AG344" s="85">
        <f>IF(AG116="x",'3 - Projects'!$N184,0)+IF(AG117="x",'3 - Projects'!$N185)+IF(AG118="x",'3 - Projects'!$N186)+IF(AG119="x",'3 - Projects'!$N187)+IF(AG120="x",'3 - Projects'!$N188)</f>
        <v>0</v>
      </c>
      <c r="AH344" s="85">
        <f>IF(AH116="x",'3 - Projects'!$N184,0)+IF(AH117="x",'3 - Projects'!$N185)+IF(AH118="x",'3 - Projects'!$N186)+IF(AH119="x",'3 - Projects'!$N187)+IF(AH120="x",'3 - Projects'!$N188)</f>
        <v>0</v>
      </c>
      <c r="AI344" s="85">
        <f>IF(AI116="x",'3 - Projects'!$N184,0)+IF(AI117="x",'3 - Projects'!$N185)+IF(AI118="x",'3 - Projects'!$N186)+IF(AI119="x",'3 - Projects'!$N187)+IF(AI120="x",'3 - Projects'!$N188)</f>
        <v>0</v>
      </c>
      <c r="AJ344" s="85">
        <f>IF(AJ116="x",'3 - Projects'!$N184,0)+IF(AJ117="x",'3 - Projects'!$N185)+IF(AJ118="x",'3 - Projects'!$N186)+IF(AJ119="x",'3 - Projects'!$N187)+IF(AJ120="x",'3 - Projects'!$N188)</f>
        <v>0</v>
      </c>
      <c r="AK344" s="85">
        <f>IF(AK116="x",'3 - Projects'!$N184,0)+IF(AK117="x",'3 - Projects'!$N185)+IF(AK118="x",'3 - Projects'!$N186)+IF(AK119="x",'3 - Projects'!$N187)+IF(AK120="x",'3 - Projects'!$N188)</f>
        <v>0</v>
      </c>
      <c r="AL344" s="85">
        <f>IF(AL116="x",'3 - Projects'!$N184,0)+IF(AL117="x",'3 - Projects'!$N185)+IF(AL118="x",'3 - Projects'!$N186)+IF(AL119="x",'3 - Projects'!$N187)+IF(AL120="x",'3 - Projects'!$N188)</f>
        <v>0</v>
      </c>
      <c r="AM344" s="85">
        <f>IF(AM116="x",'3 - Projects'!$N184,0)+IF(AM117="x",'3 - Projects'!$N185)+IF(AM118="x",'3 - Projects'!$N186)+IF(AM119="x",'3 - Projects'!$N187)+IF(AM120="x",'3 - Projects'!$N188)</f>
        <v>0</v>
      </c>
      <c r="AN344" s="85">
        <f>IF(AN116="x",'3 - Projects'!$N184,0)+IF(AN117="x",'3 - Projects'!$N185)+IF(AN118="x",'3 - Projects'!$N186)+IF(AN119="x",'3 - Projects'!$N187)+IF(AN120="x",'3 - Projects'!$N188)</f>
        <v>0</v>
      </c>
      <c r="AO344" s="85">
        <f>IF(AO116="x",'3 - Projects'!$N184,0)+IF(AO117="x",'3 - Projects'!$N185)+IF(AO118="x",'3 - Projects'!$N186)+IF(AO119="x",'3 - Projects'!$N187)+IF(AO120="x",'3 - Projects'!$N188)</f>
        <v>0</v>
      </c>
      <c r="AP344" s="85">
        <f>IF(AP116="x",'3 - Projects'!$N184,0)+IF(AP117="x",'3 - Projects'!$N185)+IF(AP118="x",'3 - Projects'!$N186)+IF(AP119="x",'3 - Projects'!$N187)+IF(AP120="x",'3 - Projects'!$N188)</f>
        <v>0</v>
      </c>
      <c r="AQ344" s="85">
        <f>IF(AQ116="x",'3 - Projects'!$N184,0)+IF(AQ117="x",'3 - Projects'!$N185)+IF(AQ118="x",'3 - Projects'!$N186)+IF(AQ119="x",'3 - Projects'!$N187)+IF(AQ120="x",'3 - Projects'!$N188)</f>
        <v>0</v>
      </c>
      <c r="AR344" s="85">
        <f>IF(AR116="x",'3 - Projects'!$N184,0)+IF(AR117="x",'3 - Projects'!$N185)+IF(AR118="x",'3 - Projects'!$N186)+IF(AR119="x",'3 - Projects'!$N187)+IF(AR120="x",'3 - Projects'!$N188)</f>
        <v>0</v>
      </c>
      <c r="AS344" s="85">
        <f>IF(AS116="x",'3 - Projects'!$N184,0)+IF(AS117="x",'3 - Projects'!$N185)+IF(AS118="x",'3 - Projects'!$N186)+IF(AS119="x",'3 - Projects'!$N187)+IF(AS120="x",'3 - Projects'!$N188)</f>
        <v>0</v>
      </c>
      <c r="AT344" s="85">
        <f>IF(AT116="x",'3 - Projects'!$N184,0)+IF(AT117="x",'3 - Projects'!$N185)+IF(AT118="x",'3 - Projects'!$N186)+IF(AT119="x",'3 - Projects'!$N187)+IF(AT120="x",'3 - Projects'!$N188)</f>
        <v>0</v>
      </c>
      <c r="AU344" s="85">
        <f>IF(AU116="x",'3 - Projects'!$N184,0)+IF(AU117="x",'3 - Projects'!$N185)+IF(AU118="x",'3 - Projects'!$N186)+IF(AU119="x",'3 - Projects'!$N187)+IF(AU120="x",'3 - Projects'!$N188)</f>
        <v>0</v>
      </c>
      <c r="AV344" s="85">
        <f>IF(AV116="x",'3 - Projects'!$N184,0)+IF(AV117="x",'3 - Projects'!$N185)+IF(AV118="x",'3 - Projects'!$N186)+IF(AV119="x",'3 - Projects'!$N187)+IF(AV120="x",'3 - Projects'!$N188)</f>
        <v>0</v>
      </c>
      <c r="AW344" s="85">
        <f>IF(AW116="x",'3 - Projects'!$N184,0)+IF(AW117="x",'3 - Projects'!$N185)+IF(AW118="x",'3 - Projects'!$N186)+IF(AW119="x",'3 - Projects'!$N187)+IF(AW120="x",'3 - Projects'!$N188)</f>
        <v>0</v>
      </c>
      <c r="AX344" s="85">
        <f>IF(AX116="x",'3 - Projects'!$N184,0)+IF(AX117="x",'3 - Projects'!$N185)+IF(AX118="x",'3 - Projects'!$N186)+IF(AX119="x",'3 - Projects'!$N187)+IF(AX120="x",'3 - Projects'!$N188)</f>
        <v>0</v>
      </c>
      <c r="AY344" s="85">
        <f>IF(AY116="x",'3 - Projects'!$N184,0)+IF(AY117="x",'3 - Projects'!$N185)+IF(AY118="x",'3 - Projects'!$N186)+IF(AY119="x",'3 - Projects'!$N187)+IF(AY120="x",'3 - Projects'!$N188)</f>
        <v>0</v>
      </c>
      <c r="AZ344" s="85">
        <f>IF(AZ116="x",'3 - Projects'!$N184,0)+IF(AZ117="x",'3 - Projects'!$N185)+IF(AZ118="x",'3 - Projects'!$N186)+IF(AZ119="x",'3 - Projects'!$N187)+IF(AZ120="x",'3 - Projects'!$N188)</f>
        <v>0</v>
      </c>
      <c r="BA344" s="85">
        <f>IF(BA116="x",'3 - Projects'!$N184,0)+IF(BA117="x",'3 - Projects'!$N185)+IF(BA118="x",'3 - Projects'!$N186)+IF(BA119="x",'3 - Projects'!$N187)+IF(BA120="x",'3 - Projects'!$N188)</f>
        <v>0</v>
      </c>
      <c r="BB344" s="85">
        <f>IF(BB116="x",'3 - Projects'!$N184,0)+IF(BB117="x",'3 - Projects'!$N185)+IF(BB118="x",'3 - Projects'!$N186)+IF(BB119="x",'3 - Projects'!$N187)+IF(BB120="x",'3 - Projects'!$N188)</f>
        <v>0</v>
      </c>
      <c r="BC344" s="85">
        <f>IF(BC116="x",'3 - Projects'!$N184,0)+IF(BC117="x",'3 - Projects'!$N185)+IF(BC118="x",'3 - Projects'!$N186)+IF(BC119="x",'3 - Projects'!$N187)+IF(BC120="x",'3 - Projects'!$N188)</f>
        <v>0</v>
      </c>
      <c r="BD344" s="85">
        <f>IF(BD116="x",'3 - Projects'!$N184,0)+IF(BD117="x",'3 - Projects'!$N185)+IF(BD118="x",'3 - Projects'!$N186)+IF(BD119="x",'3 - Projects'!$N187)+IF(BD120="x",'3 - Projects'!$N188)</f>
        <v>0</v>
      </c>
      <c r="BE344" s="85">
        <f>IF(BE116="x",'3 - Projects'!$N184,0)+IF(BE117="x",'3 - Projects'!$N185)+IF(BE118="x",'3 - Projects'!$N186)+IF(BE119="x",'3 - Projects'!$N187)+IF(BE120="x",'3 - Projects'!$N188)</f>
        <v>0</v>
      </c>
      <c r="BF344" s="85">
        <f>IF(BF116="x",'3 - Projects'!$N184,0)+IF(BF117="x",'3 - Projects'!$N185)+IF(BF118="x",'3 - Projects'!$N186)+IF(BF119="x",'3 - Projects'!$N187)+IF(BF120="x",'3 - Projects'!$N188)</f>
        <v>0</v>
      </c>
      <c r="BG344" s="85">
        <f>IF(BG116="x",'3 - Projects'!$N184,0)+IF(BG117="x",'3 - Projects'!$N185)+IF(BG118="x",'3 - Projects'!$N186)+IF(BG119="x",'3 - Projects'!$N187)+IF(BG120="x",'3 - Projects'!$N188)</f>
        <v>0</v>
      </c>
      <c r="BH344" s="86">
        <f>IF(BH116="x",'3 - Projects'!$N184,0)+IF(BH117="x",'3 - Projects'!$N185)+IF(BH118="x",'3 - Projects'!$N186)+IF(BH119="x",'3 - Projects'!$N187)+IF(BH120="x",'3 - Projects'!$N188)</f>
        <v>0</v>
      </c>
    </row>
    <row r="345" spans="1:60">
      <c r="A345" s="84"/>
      <c r="B345" s="85" t="str">
        <f>IF(Resource9_Name&lt;&gt;"",Resource9_Name&amp;"(s)","")</f>
        <v/>
      </c>
      <c r="C345" s="85"/>
      <c r="D345" s="85"/>
      <c r="E345" s="85"/>
      <c r="F345" s="85"/>
      <c r="G345" s="85"/>
      <c r="H345" s="85"/>
      <c r="I345" s="84">
        <f>IF(I116="x",'3 - Projects'!$O184,0)+IF(I117="x",'3 - Projects'!$O185)+IF(I118="x",'3 - Projects'!$O186)+IF(I119="x",'3 - Projects'!$O187)+IF(I120="x",'3 - Projects'!$O188)</f>
        <v>0</v>
      </c>
      <c r="J345" s="85">
        <f>IF(J116="x",'3 - Projects'!$O184,0)+IF(J117="x",'3 - Projects'!$O185)+IF(J118="x",'3 - Projects'!$O186)+IF(J119="x",'3 - Projects'!$O187)+IF(J120="x",'3 - Projects'!$O188)</f>
        <v>0</v>
      </c>
      <c r="K345" s="85">
        <f>IF(K116="x",'3 - Projects'!$O184,0)+IF(K117="x",'3 - Projects'!$O185)+IF(K118="x",'3 - Projects'!$O186)+IF(K119="x",'3 - Projects'!$O187)+IF(K120="x",'3 - Projects'!$O188)</f>
        <v>0</v>
      </c>
      <c r="L345" s="85">
        <f>IF(L116="x",'3 - Projects'!$O184,0)+IF(L117="x",'3 - Projects'!$O185)+IF(L118="x",'3 - Projects'!$O186)+IF(L119="x",'3 - Projects'!$O187)+IF(L120="x",'3 - Projects'!$O188)</f>
        <v>0</v>
      </c>
      <c r="M345" s="85">
        <f>IF(M116="x",'3 - Projects'!$O184,0)+IF(M117="x",'3 - Projects'!$O185)+IF(M118="x",'3 - Projects'!$O186)+IF(M119="x",'3 - Projects'!$O187)+IF(M120="x",'3 - Projects'!$O188)</f>
        <v>0</v>
      </c>
      <c r="N345" s="85">
        <f>IF(N116="x",'3 - Projects'!$O184,0)+IF(N117="x",'3 - Projects'!$O185)+IF(N118="x",'3 - Projects'!$O186)+IF(N119="x",'3 - Projects'!$O187)+IF(N120="x",'3 - Projects'!$O188)</f>
        <v>0</v>
      </c>
      <c r="O345" s="85">
        <f>IF(O116="x",'3 - Projects'!$O184,0)+IF(O117="x",'3 - Projects'!$O185)+IF(O118="x",'3 - Projects'!$O186)+IF(O119="x",'3 - Projects'!$O187)+IF(O120="x",'3 - Projects'!$O188)</f>
        <v>0</v>
      </c>
      <c r="P345" s="85">
        <f>IF(P116="x",'3 - Projects'!$O184,0)+IF(P117="x",'3 - Projects'!$O185)+IF(P118="x",'3 - Projects'!$O186)+IF(P119="x",'3 - Projects'!$O187)+IF(P120="x",'3 - Projects'!$O188)</f>
        <v>0</v>
      </c>
      <c r="Q345" s="85">
        <f>IF(Q116="x",'3 - Projects'!$O184,0)+IF(Q117="x",'3 - Projects'!$O185)+IF(Q118="x",'3 - Projects'!$O186)+IF(Q119="x",'3 - Projects'!$O187)+IF(Q120="x",'3 - Projects'!$O188)</f>
        <v>0</v>
      </c>
      <c r="R345" s="85">
        <f>IF(R116="x",'3 - Projects'!$O184,0)+IF(R117="x",'3 - Projects'!$O185)+IF(R118="x",'3 - Projects'!$O186)+IF(R119="x",'3 - Projects'!$O187)+IF(R120="x",'3 - Projects'!$O188)</f>
        <v>0</v>
      </c>
      <c r="S345" s="85">
        <f>IF(S116="x",'3 - Projects'!$O184,0)+IF(S117="x",'3 - Projects'!$O185)+IF(S118="x",'3 - Projects'!$O186)+IF(S119="x",'3 - Projects'!$O187)+IF(S120="x",'3 - Projects'!$O188)</f>
        <v>0</v>
      </c>
      <c r="T345" s="85">
        <f>IF(T116="x",'3 - Projects'!$O184,0)+IF(T117="x",'3 - Projects'!$O185)+IF(T118="x",'3 - Projects'!$O186)+IF(T119="x",'3 - Projects'!$O187)+IF(T120="x",'3 - Projects'!$O188)</f>
        <v>0</v>
      </c>
      <c r="U345" s="85">
        <f>IF(U116="x",'3 - Projects'!$O184,0)+IF(U117="x",'3 - Projects'!$O185)+IF(U118="x",'3 - Projects'!$O186)+IF(U119="x",'3 - Projects'!$O187)+IF(U120="x",'3 - Projects'!$O188)</f>
        <v>0</v>
      </c>
      <c r="V345" s="85">
        <f>IF(V116="x",'3 - Projects'!$O184,0)+IF(V117="x",'3 - Projects'!$O185)+IF(V118="x",'3 - Projects'!$O186)+IF(V119="x",'3 - Projects'!$O187)+IF(V120="x",'3 - Projects'!$O188)</f>
        <v>0</v>
      </c>
      <c r="W345" s="85">
        <f>IF(W116="x",'3 - Projects'!$O184,0)+IF(W117="x",'3 - Projects'!$O185)+IF(W118="x",'3 - Projects'!$O186)+IF(W119="x",'3 - Projects'!$O187)+IF(W120="x",'3 - Projects'!$O188)</f>
        <v>0</v>
      </c>
      <c r="X345" s="85">
        <f>IF(X116="x",'3 - Projects'!$O184,0)+IF(X117="x",'3 - Projects'!$O185)+IF(X118="x",'3 - Projects'!$O186)+IF(X119="x",'3 - Projects'!$O187)+IF(X120="x",'3 - Projects'!$O188)</f>
        <v>0</v>
      </c>
      <c r="Y345" s="85">
        <f>IF(Y116="x",'3 - Projects'!$O184,0)+IF(Y117="x",'3 - Projects'!$O185)+IF(Y118="x",'3 - Projects'!$O186)+IF(Y119="x",'3 - Projects'!$O187)+IF(Y120="x",'3 - Projects'!$O188)</f>
        <v>0</v>
      </c>
      <c r="Z345" s="85">
        <f>IF(Z116="x",'3 - Projects'!$O184,0)+IF(Z117="x",'3 - Projects'!$O185)+IF(Z118="x",'3 - Projects'!$O186)+IF(Z119="x",'3 - Projects'!$O187)+IF(Z120="x",'3 - Projects'!$O188)</f>
        <v>0</v>
      </c>
      <c r="AA345" s="85">
        <f>IF(AA116="x",'3 - Projects'!$O184,0)+IF(AA117="x",'3 - Projects'!$O185)+IF(AA118="x",'3 - Projects'!$O186)+IF(AA119="x",'3 - Projects'!$O187)+IF(AA120="x",'3 - Projects'!$O188)</f>
        <v>0</v>
      </c>
      <c r="AB345" s="85">
        <f>IF(AB116="x",'3 - Projects'!$O184,0)+IF(AB117="x",'3 - Projects'!$O185)+IF(AB118="x",'3 - Projects'!$O186)+IF(AB119="x",'3 - Projects'!$O187)+IF(AB120="x",'3 - Projects'!$O188)</f>
        <v>0</v>
      </c>
      <c r="AC345" s="85">
        <f>IF(AC116="x",'3 - Projects'!$O184,0)+IF(AC117="x",'3 - Projects'!$O185)+IF(AC118="x",'3 - Projects'!$O186)+IF(AC119="x",'3 - Projects'!$O187)+IF(AC120="x",'3 - Projects'!$O188)</f>
        <v>0</v>
      </c>
      <c r="AD345" s="85">
        <f>IF(AD116="x",'3 - Projects'!$O184,0)+IF(AD117="x",'3 - Projects'!$O185)+IF(AD118="x",'3 - Projects'!$O186)+IF(AD119="x",'3 - Projects'!$O187)+IF(AD120="x",'3 - Projects'!$O188)</f>
        <v>0</v>
      </c>
      <c r="AE345" s="85">
        <f>IF(AE116="x",'3 - Projects'!$O184,0)+IF(AE117="x",'3 - Projects'!$O185)+IF(AE118="x",'3 - Projects'!$O186)+IF(AE119="x",'3 - Projects'!$O187)+IF(AE120="x",'3 - Projects'!$O188)</f>
        <v>0</v>
      </c>
      <c r="AF345" s="85">
        <f>IF(AF116="x",'3 - Projects'!$O184,0)+IF(AF117="x",'3 - Projects'!$O185)+IF(AF118="x",'3 - Projects'!$O186)+IF(AF119="x",'3 - Projects'!$O187)+IF(AF120="x",'3 - Projects'!$O188)</f>
        <v>0</v>
      </c>
      <c r="AG345" s="85">
        <f>IF(AG116="x",'3 - Projects'!$O184,0)+IF(AG117="x",'3 - Projects'!$O185)+IF(AG118="x",'3 - Projects'!$O186)+IF(AG119="x",'3 - Projects'!$O187)+IF(AG120="x",'3 - Projects'!$O188)</f>
        <v>0</v>
      </c>
      <c r="AH345" s="85">
        <f>IF(AH116="x",'3 - Projects'!$O184,0)+IF(AH117="x",'3 - Projects'!$O185)+IF(AH118="x",'3 - Projects'!$O186)+IF(AH119="x",'3 - Projects'!$O187)+IF(AH120="x",'3 - Projects'!$O188)</f>
        <v>0</v>
      </c>
      <c r="AI345" s="85">
        <f>IF(AI116="x",'3 - Projects'!$O184,0)+IF(AI117="x",'3 - Projects'!$O185)+IF(AI118="x",'3 - Projects'!$O186)+IF(AI119="x",'3 - Projects'!$O187)+IF(AI120="x",'3 - Projects'!$O188)</f>
        <v>0</v>
      </c>
      <c r="AJ345" s="85">
        <f>IF(AJ116="x",'3 - Projects'!$O184,0)+IF(AJ117="x",'3 - Projects'!$O185)+IF(AJ118="x",'3 - Projects'!$O186)+IF(AJ119="x",'3 - Projects'!$O187)+IF(AJ120="x",'3 - Projects'!$O188)</f>
        <v>0</v>
      </c>
      <c r="AK345" s="85">
        <f>IF(AK116="x",'3 - Projects'!$O184,0)+IF(AK117="x",'3 - Projects'!$O185)+IF(AK118="x",'3 - Projects'!$O186)+IF(AK119="x",'3 - Projects'!$O187)+IF(AK120="x",'3 - Projects'!$O188)</f>
        <v>0</v>
      </c>
      <c r="AL345" s="85">
        <f>IF(AL116="x",'3 - Projects'!$O184,0)+IF(AL117="x",'3 - Projects'!$O185)+IF(AL118="x",'3 - Projects'!$O186)+IF(AL119="x",'3 - Projects'!$O187)+IF(AL120="x",'3 - Projects'!$O188)</f>
        <v>0</v>
      </c>
      <c r="AM345" s="85">
        <f>IF(AM116="x",'3 - Projects'!$O184,0)+IF(AM117="x",'3 - Projects'!$O185)+IF(AM118="x",'3 - Projects'!$O186)+IF(AM119="x",'3 - Projects'!$O187)+IF(AM120="x",'3 - Projects'!$O188)</f>
        <v>0</v>
      </c>
      <c r="AN345" s="85">
        <f>IF(AN116="x",'3 - Projects'!$O184,0)+IF(AN117="x",'3 - Projects'!$O185)+IF(AN118="x",'3 - Projects'!$O186)+IF(AN119="x",'3 - Projects'!$O187)+IF(AN120="x",'3 - Projects'!$O188)</f>
        <v>0</v>
      </c>
      <c r="AO345" s="85">
        <f>IF(AO116="x",'3 - Projects'!$O184,0)+IF(AO117="x",'3 - Projects'!$O185)+IF(AO118="x",'3 - Projects'!$O186)+IF(AO119="x",'3 - Projects'!$O187)+IF(AO120="x",'3 - Projects'!$O188)</f>
        <v>0</v>
      </c>
      <c r="AP345" s="85">
        <f>IF(AP116="x",'3 - Projects'!$O184,0)+IF(AP117="x",'3 - Projects'!$O185)+IF(AP118="x",'3 - Projects'!$O186)+IF(AP119="x",'3 - Projects'!$O187)+IF(AP120="x",'3 - Projects'!$O188)</f>
        <v>0</v>
      </c>
      <c r="AQ345" s="85">
        <f>IF(AQ116="x",'3 - Projects'!$O184,0)+IF(AQ117="x",'3 - Projects'!$O185)+IF(AQ118="x",'3 - Projects'!$O186)+IF(AQ119="x",'3 - Projects'!$O187)+IF(AQ120="x",'3 - Projects'!$O188)</f>
        <v>0</v>
      </c>
      <c r="AR345" s="85">
        <f>IF(AR116="x",'3 - Projects'!$O184,0)+IF(AR117="x",'3 - Projects'!$O185)+IF(AR118="x",'3 - Projects'!$O186)+IF(AR119="x",'3 - Projects'!$O187)+IF(AR120="x",'3 - Projects'!$O188)</f>
        <v>0</v>
      </c>
      <c r="AS345" s="85">
        <f>IF(AS116="x",'3 - Projects'!$O184,0)+IF(AS117="x",'3 - Projects'!$O185)+IF(AS118="x",'3 - Projects'!$O186)+IF(AS119="x",'3 - Projects'!$O187)+IF(AS120="x",'3 - Projects'!$O188)</f>
        <v>0</v>
      </c>
      <c r="AT345" s="85">
        <f>IF(AT116="x",'3 - Projects'!$O184,0)+IF(AT117="x",'3 - Projects'!$O185)+IF(AT118="x",'3 - Projects'!$O186)+IF(AT119="x",'3 - Projects'!$O187)+IF(AT120="x",'3 - Projects'!$O188)</f>
        <v>0</v>
      </c>
      <c r="AU345" s="85">
        <f>IF(AU116="x",'3 - Projects'!$O184,0)+IF(AU117="x",'3 - Projects'!$O185)+IF(AU118="x",'3 - Projects'!$O186)+IF(AU119="x",'3 - Projects'!$O187)+IF(AU120="x",'3 - Projects'!$O188)</f>
        <v>0</v>
      </c>
      <c r="AV345" s="85">
        <f>IF(AV116="x",'3 - Projects'!$O184,0)+IF(AV117="x",'3 - Projects'!$O185)+IF(AV118="x",'3 - Projects'!$O186)+IF(AV119="x",'3 - Projects'!$O187)+IF(AV120="x",'3 - Projects'!$O188)</f>
        <v>0</v>
      </c>
      <c r="AW345" s="85">
        <f>IF(AW116="x",'3 - Projects'!$O184,0)+IF(AW117="x",'3 - Projects'!$O185)+IF(AW118="x",'3 - Projects'!$O186)+IF(AW119="x",'3 - Projects'!$O187)+IF(AW120="x",'3 - Projects'!$O188)</f>
        <v>0</v>
      </c>
      <c r="AX345" s="85">
        <f>IF(AX116="x",'3 - Projects'!$O184,0)+IF(AX117="x",'3 - Projects'!$O185)+IF(AX118="x",'3 - Projects'!$O186)+IF(AX119="x",'3 - Projects'!$O187)+IF(AX120="x",'3 - Projects'!$O188)</f>
        <v>0</v>
      </c>
      <c r="AY345" s="85">
        <f>IF(AY116="x",'3 - Projects'!$O184,0)+IF(AY117="x",'3 - Projects'!$O185)+IF(AY118="x",'3 - Projects'!$O186)+IF(AY119="x",'3 - Projects'!$O187)+IF(AY120="x",'3 - Projects'!$O188)</f>
        <v>0</v>
      </c>
      <c r="AZ345" s="85">
        <f>IF(AZ116="x",'3 - Projects'!$O184,0)+IF(AZ117="x",'3 - Projects'!$O185)+IF(AZ118="x",'3 - Projects'!$O186)+IF(AZ119="x",'3 - Projects'!$O187)+IF(AZ120="x",'3 - Projects'!$O188)</f>
        <v>0</v>
      </c>
      <c r="BA345" s="85">
        <f>IF(BA116="x",'3 - Projects'!$O184,0)+IF(BA117="x",'3 - Projects'!$O185)+IF(BA118="x",'3 - Projects'!$O186)+IF(BA119="x",'3 - Projects'!$O187)+IF(BA120="x",'3 - Projects'!$O188)</f>
        <v>0</v>
      </c>
      <c r="BB345" s="85">
        <f>IF(BB116="x",'3 - Projects'!$O184,0)+IF(BB117="x",'3 - Projects'!$O185)+IF(BB118="x",'3 - Projects'!$O186)+IF(BB119="x",'3 - Projects'!$O187)+IF(BB120="x",'3 - Projects'!$O188)</f>
        <v>0</v>
      </c>
      <c r="BC345" s="85">
        <f>IF(BC116="x",'3 - Projects'!$O184,0)+IF(BC117="x",'3 - Projects'!$O185)+IF(BC118="x",'3 - Projects'!$O186)+IF(BC119="x",'3 - Projects'!$O187)+IF(BC120="x",'3 - Projects'!$O188)</f>
        <v>0</v>
      </c>
      <c r="BD345" s="85">
        <f>IF(BD116="x",'3 - Projects'!$O184,0)+IF(BD117="x",'3 - Projects'!$O185)+IF(BD118="x",'3 - Projects'!$O186)+IF(BD119="x",'3 - Projects'!$O187)+IF(BD120="x",'3 - Projects'!$O188)</f>
        <v>0</v>
      </c>
      <c r="BE345" s="85">
        <f>IF(BE116="x",'3 - Projects'!$O184,0)+IF(BE117="x",'3 - Projects'!$O185)+IF(BE118="x",'3 - Projects'!$O186)+IF(BE119="x",'3 - Projects'!$O187)+IF(BE120="x",'3 - Projects'!$O188)</f>
        <v>0</v>
      </c>
      <c r="BF345" s="85">
        <f>IF(BF116="x",'3 - Projects'!$O184,0)+IF(BF117="x",'3 - Projects'!$O185)+IF(BF118="x",'3 - Projects'!$O186)+IF(BF119="x",'3 - Projects'!$O187)+IF(BF120="x",'3 - Projects'!$O188)</f>
        <v>0</v>
      </c>
      <c r="BG345" s="85">
        <f>IF(BG116="x",'3 - Projects'!$O184,0)+IF(BG117="x",'3 - Projects'!$O185)+IF(BG118="x",'3 - Projects'!$O186)+IF(BG119="x",'3 - Projects'!$O187)+IF(BG120="x",'3 - Projects'!$O188)</f>
        <v>0</v>
      </c>
      <c r="BH345" s="86">
        <f>IF(BH116="x",'3 - Projects'!$O184,0)+IF(BH117="x",'3 - Projects'!$O185)+IF(BH118="x",'3 - Projects'!$O186)+IF(BH119="x",'3 - Projects'!$O187)+IF(BH120="x",'3 - Projects'!$O188)</f>
        <v>0</v>
      </c>
    </row>
    <row r="346" spans="1:60">
      <c r="A346" s="87"/>
      <c r="B346" s="88" t="str">
        <f>IF(Resource10_Name&lt;&gt;"",Resource10_Name&amp;"(s)","")</f>
        <v/>
      </c>
      <c r="C346" s="88"/>
      <c r="D346" s="88"/>
      <c r="E346" s="88"/>
      <c r="F346" s="88"/>
      <c r="G346" s="88"/>
      <c r="H346" s="88"/>
      <c r="I346" s="87">
        <f>IF(I116="x",'3 - Projects'!$P184,0)+IF(I117="x",'3 - Projects'!$P185)+IF(I118="x",'3 - Projects'!$P186)+IF(I119="x",'3 - Projects'!$P187)+IF(I120="x",'3 - Projects'!$P188)</f>
        <v>0</v>
      </c>
      <c r="J346" s="88">
        <f>IF(J116="x",'3 - Projects'!$P184,0)+IF(J117="x",'3 - Projects'!$P185)+IF(J118="x",'3 - Projects'!$P186)+IF(J119="x",'3 - Projects'!$P187)+IF(J120="x",'3 - Projects'!$P188)</f>
        <v>0</v>
      </c>
      <c r="K346" s="88">
        <f>IF(K116="x",'3 - Projects'!$P184,0)+IF(K117="x",'3 - Projects'!$P185)+IF(K118="x",'3 - Projects'!$P186)+IF(K119="x",'3 - Projects'!$P187)+IF(K120="x",'3 - Projects'!$P188)</f>
        <v>0</v>
      </c>
      <c r="L346" s="88">
        <f>IF(L116="x",'3 - Projects'!$P184,0)+IF(L117="x",'3 - Projects'!$P185)+IF(L118="x",'3 - Projects'!$P186)+IF(L119="x",'3 - Projects'!$P187)+IF(L120="x",'3 - Projects'!$P188)</f>
        <v>0</v>
      </c>
      <c r="M346" s="88">
        <f>IF(M116="x",'3 - Projects'!$P184,0)+IF(M117="x",'3 - Projects'!$P185)+IF(M118="x",'3 - Projects'!$P186)+IF(M119="x",'3 - Projects'!$P187)+IF(M120="x",'3 - Projects'!$P188)</f>
        <v>0</v>
      </c>
      <c r="N346" s="88">
        <f>IF(N116="x",'3 - Projects'!$P184,0)+IF(N117="x",'3 - Projects'!$P185)+IF(N118="x",'3 - Projects'!$P186)+IF(N119="x",'3 - Projects'!$P187)+IF(N120="x",'3 - Projects'!$P188)</f>
        <v>0</v>
      </c>
      <c r="O346" s="88">
        <f>IF(O116="x",'3 - Projects'!$P184,0)+IF(O117="x",'3 - Projects'!$P185)+IF(O118="x",'3 - Projects'!$P186)+IF(O119="x",'3 - Projects'!$P187)+IF(O120="x",'3 - Projects'!$P188)</f>
        <v>0</v>
      </c>
      <c r="P346" s="88">
        <f>IF(P116="x",'3 - Projects'!$P184,0)+IF(P117="x",'3 - Projects'!$P185)+IF(P118="x",'3 - Projects'!$P186)+IF(P119="x",'3 - Projects'!$P187)+IF(P120="x",'3 - Projects'!$P188)</f>
        <v>0</v>
      </c>
      <c r="Q346" s="88">
        <f>IF(Q116="x",'3 - Projects'!$P184,0)+IF(Q117="x",'3 - Projects'!$P185)+IF(Q118="x",'3 - Projects'!$P186)+IF(Q119="x",'3 - Projects'!$P187)+IF(Q120="x",'3 - Projects'!$P188)</f>
        <v>0</v>
      </c>
      <c r="R346" s="88">
        <f>IF(R116="x",'3 - Projects'!$P184,0)+IF(R117="x",'3 - Projects'!$P185)+IF(R118="x",'3 - Projects'!$P186)+IF(R119="x",'3 - Projects'!$P187)+IF(R120="x",'3 - Projects'!$P188)</f>
        <v>0</v>
      </c>
      <c r="S346" s="88">
        <f>IF(S116="x",'3 - Projects'!$P184,0)+IF(S117="x",'3 - Projects'!$P185)+IF(S118="x",'3 - Projects'!$P186)+IF(S119="x",'3 - Projects'!$P187)+IF(S120="x",'3 - Projects'!$P188)</f>
        <v>0</v>
      </c>
      <c r="T346" s="88">
        <f>IF(T116="x",'3 - Projects'!$P184,0)+IF(T117="x",'3 - Projects'!$P185)+IF(T118="x",'3 - Projects'!$P186)+IF(T119="x",'3 - Projects'!$P187)+IF(T120="x",'3 - Projects'!$P188)</f>
        <v>0</v>
      </c>
      <c r="U346" s="88">
        <f>IF(U116="x",'3 - Projects'!$P184,0)+IF(U117="x",'3 - Projects'!$P185)+IF(U118="x",'3 - Projects'!$P186)+IF(U119="x",'3 - Projects'!$P187)+IF(U120="x",'3 - Projects'!$P188)</f>
        <v>0</v>
      </c>
      <c r="V346" s="88">
        <f>IF(V116="x",'3 - Projects'!$P184,0)+IF(V117="x",'3 - Projects'!$P185)+IF(V118="x",'3 - Projects'!$P186)+IF(V119="x",'3 - Projects'!$P187)+IF(V120="x",'3 - Projects'!$P188)</f>
        <v>0</v>
      </c>
      <c r="W346" s="88">
        <f>IF(W116="x",'3 - Projects'!$P184,0)+IF(W117="x",'3 - Projects'!$P185)+IF(W118="x",'3 - Projects'!$P186)+IF(W119="x",'3 - Projects'!$P187)+IF(W120="x",'3 - Projects'!$P188)</f>
        <v>0</v>
      </c>
      <c r="X346" s="88">
        <f>IF(X116="x",'3 - Projects'!$P184,0)+IF(X117="x",'3 - Projects'!$P185)+IF(X118="x",'3 - Projects'!$P186)+IF(X119="x",'3 - Projects'!$P187)+IF(X120="x",'3 - Projects'!$P188)</f>
        <v>0</v>
      </c>
      <c r="Y346" s="88">
        <f>IF(Y116="x",'3 - Projects'!$P184,0)+IF(Y117="x",'3 - Projects'!$P185)+IF(Y118="x",'3 - Projects'!$P186)+IF(Y119="x",'3 - Projects'!$P187)+IF(Y120="x",'3 - Projects'!$P188)</f>
        <v>0</v>
      </c>
      <c r="Z346" s="88">
        <f>IF(Z116="x",'3 - Projects'!$P184,0)+IF(Z117="x",'3 - Projects'!$P185)+IF(Z118="x",'3 - Projects'!$P186)+IF(Z119="x",'3 - Projects'!$P187)+IF(Z120="x",'3 - Projects'!$P188)</f>
        <v>0</v>
      </c>
      <c r="AA346" s="88">
        <f>IF(AA116="x",'3 - Projects'!$P184,0)+IF(AA117="x",'3 - Projects'!$P185)+IF(AA118="x",'3 - Projects'!$P186)+IF(AA119="x",'3 - Projects'!$P187)+IF(AA120="x",'3 - Projects'!$P188)</f>
        <v>0</v>
      </c>
      <c r="AB346" s="88">
        <f>IF(AB116="x",'3 - Projects'!$P184,0)+IF(AB117="x",'3 - Projects'!$P185)+IF(AB118="x",'3 - Projects'!$P186)+IF(AB119="x",'3 - Projects'!$P187)+IF(AB120="x",'3 - Projects'!$P188)</f>
        <v>0</v>
      </c>
      <c r="AC346" s="88">
        <f>IF(AC116="x",'3 - Projects'!$P184,0)+IF(AC117="x",'3 - Projects'!$P185)+IF(AC118="x",'3 - Projects'!$P186)+IF(AC119="x",'3 - Projects'!$P187)+IF(AC120="x",'3 - Projects'!$P188)</f>
        <v>0</v>
      </c>
      <c r="AD346" s="88">
        <f>IF(AD116="x",'3 - Projects'!$P184,0)+IF(AD117="x",'3 - Projects'!$P185)+IF(AD118="x",'3 - Projects'!$P186)+IF(AD119="x",'3 - Projects'!$P187)+IF(AD120="x",'3 - Projects'!$P188)</f>
        <v>0</v>
      </c>
      <c r="AE346" s="88">
        <f>IF(AE116="x",'3 - Projects'!$P184,0)+IF(AE117="x",'3 - Projects'!$P185)+IF(AE118="x",'3 - Projects'!$P186)+IF(AE119="x",'3 - Projects'!$P187)+IF(AE120="x",'3 - Projects'!$P188)</f>
        <v>0</v>
      </c>
      <c r="AF346" s="88">
        <f>IF(AF116="x",'3 - Projects'!$P184,0)+IF(AF117="x",'3 - Projects'!$P185)+IF(AF118="x",'3 - Projects'!$P186)+IF(AF119="x",'3 - Projects'!$P187)+IF(AF120="x",'3 - Projects'!$P188)</f>
        <v>0</v>
      </c>
      <c r="AG346" s="88">
        <f>IF(AG116="x",'3 - Projects'!$P184,0)+IF(AG117="x",'3 - Projects'!$P185)+IF(AG118="x",'3 - Projects'!$P186)+IF(AG119="x",'3 - Projects'!$P187)+IF(AG120="x",'3 - Projects'!$P188)</f>
        <v>0</v>
      </c>
      <c r="AH346" s="88">
        <f>IF(AH116="x",'3 - Projects'!$P184,0)+IF(AH117="x",'3 - Projects'!$P185)+IF(AH118="x",'3 - Projects'!$P186)+IF(AH119="x",'3 - Projects'!$P187)+IF(AH120="x",'3 - Projects'!$P188)</f>
        <v>0</v>
      </c>
      <c r="AI346" s="88">
        <f>IF(AI116="x",'3 - Projects'!$P184,0)+IF(AI117="x",'3 - Projects'!$P185)+IF(AI118="x",'3 - Projects'!$P186)+IF(AI119="x",'3 - Projects'!$P187)+IF(AI120="x",'3 - Projects'!$P188)</f>
        <v>0</v>
      </c>
      <c r="AJ346" s="88">
        <f>IF(AJ116="x",'3 - Projects'!$P184,0)+IF(AJ117="x",'3 - Projects'!$P185)+IF(AJ118="x",'3 - Projects'!$P186)+IF(AJ119="x",'3 - Projects'!$P187)+IF(AJ120="x",'3 - Projects'!$P188)</f>
        <v>0</v>
      </c>
      <c r="AK346" s="88">
        <f>IF(AK116="x",'3 - Projects'!$P184,0)+IF(AK117="x",'3 - Projects'!$P185)+IF(AK118="x",'3 - Projects'!$P186)+IF(AK119="x",'3 - Projects'!$P187)+IF(AK120="x",'3 - Projects'!$P188)</f>
        <v>0</v>
      </c>
      <c r="AL346" s="88">
        <f>IF(AL116="x",'3 - Projects'!$P184,0)+IF(AL117="x",'3 - Projects'!$P185)+IF(AL118="x",'3 - Projects'!$P186)+IF(AL119="x",'3 - Projects'!$P187)+IF(AL120="x",'3 - Projects'!$P188)</f>
        <v>0</v>
      </c>
      <c r="AM346" s="88">
        <f>IF(AM116="x",'3 - Projects'!$P184,0)+IF(AM117="x",'3 - Projects'!$P185)+IF(AM118="x",'3 - Projects'!$P186)+IF(AM119="x",'3 - Projects'!$P187)+IF(AM120="x",'3 - Projects'!$P188)</f>
        <v>0</v>
      </c>
      <c r="AN346" s="88">
        <f>IF(AN116="x",'3 - Projects'!$P184,0)+IF(AN117="x",'3 - Projects'!$P185)+IF(AN118="x",'3 - Projects'!$P186)+IF(AN119="x",'3 - Projects'!$P187)+IF(AN120="x",'3 - Projects'!$P188)</f>
        <v>0</v>
      </c>
      <c r="AO346" s="88">
        <f>IF(AO116="x",'3 - Projects'!$P184,0)+IF(AO117="x",'3 - Projects'!$P185)+IF(AO118="x",'3 - Projects'!$P186)+IF(AO119="x",'3 - Projects'!$P187)+IF(AO120="x",'3 - Projects'!$P188)</f>
        <v>0</v>
      </c>
      <c r="AP346" s="88">
        <f>IF(AP116="x",'3 - Projects'!$P184,0)+IF(AP117="x",'3 - Projects'!$P185)+IF(AP118="x",'3 - Projects'!$P186)+IF(AP119="x",'3 - Projects'!$P187)+IF(AP120="x",'3 - Projects'!$P188)</f>
        <v>0</v>
      </c>
      <c r="AQ346" s="88">
        <f>IF(AQ116="x",'3 - Projects'!$P184,0)+IF(AQ117="x",'3 - Projects'!$P185)+IF(AQ118="x",'3 - Projects'!$P186)+IF(AQ119="x",'3 - Projects'!$P187)+IF(AQ120="x",'3 - Projects'!$P188)</f>
        <v>0</v>
      </c>
      <c r="AR346" s="88">
        <f>IF(AR116="x",'3 - Projects'!$P184,0)+IF(AR117="x",'3 - Projects'!$P185)+IF(AR118="x",'3 - Projects'!$P186)+IF(AR119="x",'3 - Projects'!$P187)+IF(AR120="x",'3 - Projects'!$P188)</f>
        <v>0</v>
      </c>
      <c r="AS346" s="88">
        <f>IF(AS116="x",'3 - Projects'!$P184,0)+IF(AS117="x",'3 - Projects'!$P185)+IF(AS118="x",'3 - Projects'!$P186)+IF(AS119="x",'3 - Projects'!$P187)+IF(AS120="x",'3 - Projects'!$P188)</f>
        <v>0</v>
      </c>
      <c r="AT346" s="88">
        <f>IF(AT116="x",'3 - Projects'!$P184,0)+IF(AT117="x",'3 - Projects'!$P185)+IF(AT118="x",'3 - Projects'!$P186)+IF(AT119="x",'3 - Projects'!$P187)+IF(AT120="x",'3 - Projects'!$P188)</f>
        <v>0</v>
      </c>
      <c r="AU346" s="88">
        <f>IF(AU116="x",'3 - Projects'!$P184,0)+IF(AU117="x",'3 - Projects'!$P185)+IF(AU118="x",'3 - Projects'!$P186)+IF(AU119="x",'3 - Projects'!$P187)+IF(AU120="x",'3 - Projects'!$P188)</f>
        <v>0</v>
      </c>
      <c r="AV346" s="88">
        <f>IF(AV116="x",'3 - Projects'!$P184,0)+IF(AV117="x",'3 - Projects'!$P185)+IF(AV118="x",'3 - Projects'!$P186)+IF(AV119="x",'3 - Projects'!$P187)+IF(AV120="x",'3 - Projects'!$P188)</f>
        <v>0</v>
      </c>
      <c r="AW346" s="88">
        <f>IF(AW116="x",'3 - Projects'!$P184,0)+IF(AW117="x",'3 - Projects'!$P185)+IF(AW118="x",'3 - Projects'!$P186)+IF(AW119="x",'3 - Projects'!$P187)+IF(AW120="x",'3 - Projects'!$P188)</f>
        <v>0</v>
      </c>
      <c r="AX346" s="88">
        <f>IF(AX116="x",'3 - Projects'!$P184,0)+IF(AX117="x",'3 - Projects'!$P185)+IF(AX118="x",'3 - Projects'!$P186)+IF(AX119="x",'3 - Projects'!$P187)+IF(AX120="x",'3 - Projects'!$P188)</f>
        <v>0</v>
      </c>
      <c r="AY346" s="88">
        <f>IF(AY116="x",'3 - Projects'!$P184,0)+IF(AY117="x",'3 - Projects'!$P185)+IF(AY118="x",'3 - Projects'!$P186)+IF(AY119="x",'3 - Projects'!$P187)+IF(AY120="x",'3 - Projects'!$P188)</f>
        <v>0</v>
      </c>
      <c r="AZ346" s="88">
        <f>IF(AZ116="x",'3 - Projects'!$P184,0)+IF(AZ117="x",'3 - Projects'!$P185)+IF(AZ118="x",'3 - Projects'!$P186)+IF(AZ119="x",'3 - Projects'!$P187)+IF(AZ120="x",'3 - Projects'!$P188)</f>
        <v>0</v>
      </c>
      <c r="BA346" s="88">
        <f>IF(BA116="x",'3 - Projects'!$P184,0)+IF(BA117="x",'3 - Projects'!$P185)+IF(BA118="x",'3 - Projects'!$P186)+IF(BA119="x",'3 - Projects'!$P187)+IF(BA120="x",'3 - Projects'!$P188)</f>
        <v>0</v>
      </c>
      <c r="BB346" s="88">
        <f>IF(BB116="x",'3 - Projects'!$P184,0)+IF(BB117="x",'3 - Projects'!$P185)+IF(BB118="x",'3 - Projects'!$P186)+IF(BB119="x",'3 - Projects'!$P187)+IF(BB120="x",'3 - Projects'!$P188)</f>
        <v>0</v>
      </c>
      <c r="BC346" s="88">
        <f>IF(BC116="x",'3 - Projects'!$P184,0)+IF(BC117="x",'3 - Projects'!$P185)+IF(BC118="x",'3 - Projects'!$P186)+IF(BC119="x",'3 - Projects'!$P187)+IF(BC120="x",'3 - Projects'!$P188)</f>
        <v>0</v>
      </c>
      <c r="BD346" s="88">
        <f>IF(BD116="x",'3 - Projects'!$P184,0)+IF(BD117="x",'3 - Projects'!$P185)+IF(BD118="x",'3 - Projects'!$P186)+IF(BD119="x",'3 - Projects'!$P187)+IF(BD120="x",'3 - Projects'!$P188)</f>
        <v>0</v>
      </c>
      <c r="BE346" s="88">
        <f>IF(BE116="x",'3 - Projects'!$P184,0)+IF(BE117="x",'3 - Projects'!$P185)+IF(BE118="x",'3 - Projects'!$P186)+IF(BE119="x",'3 - Projects'!$P187)+IF(BE120="x",'3 - Projects'!$P188)</f>
        <v>0</v>
      </c>
      <c r="BF346" s="88">
        <f>IF(BF116="x",'3 - Projects'!$P184,0)+IF(BF117="x",'3 - Projects'!$P185)+IF(BF118="x",'3 - Projects'!$P186)+IF(BF119="x",'3 - Projects'!$P187)+IF(BF120="x",'3 - Projects'!$P188)</f>
        <v>0</v>
      </c>
      <c r="BG346" s="88">
        <f>IF(BG116="x",'3 - Projects'!$P184,0)+IF(BG117="x",'3 - Projects'!$P185)+IF(BG118="x",'3 - Projects'!$P186)+IF(BG119="x",'3 - Projects'!$P187)+IF(BG120="x",'3 - Projects'!$P188)</f>
        <v>0</v>
      </c>
      <c r="BH346" s="89">
        <f>IF(BH116="x",'3 - Projects'!$P184,0)+IF(BH117="x",'3 - Projects'!$P185)+IF(BH118="x",'3 - Projects'!$P186)+IF(BH119="x",'3 - Projects'!$P187)+IF(BH120="x",'3 - Projects'!$P188)</f>
        <v>0</v>
      </c>
    </row>
    <row r="347" spans="1:60">
      <c r="A347" s="93" t="s">
        <v>25</v>
      </c>
      <c r="B347" s="82" t="str">
        <f>IF(Resource1_Name&lt;&gt;"",Resource1_Name&amp;"(s)","")</f>
        <v/>
      </c>
      <c r="C347" s="85"/>
      <c r="D347" s="85"/>
      <c r="E347" s="85"/>
      <c r="F347" s="85"/>
      <c r="G347" s="85"/>
      <c r="H347" s="85"/>
      <c r="I347" s="84">
        <f>IF(I121="x",'3 - Projects'!$G194,0)+IF(I122="x",'3 - Projects'!$G195)+IF(I123="x",'3 - Projects'!$G196)+IF(I124="x",'3 - Projects'!$G197)+IF(I125="x",'3 - Projects'!$G198)</f>
        <v>0</v>
      </c>
      <c r="J347" s="85">
        <f>IF(J121="x",'3 - Projects'!$G194,0)+IF(J122="x",'3 - Projects'!$G195)+IF(J123="x",'3 - Projects'!$G196)+IF(J124="x",'3 - Projects'!$G197)+IF(J125="x",'3 - Projects'!$G198)</f>
        <v>0</v>
      </c>
      <c r="K347" s="85">
        <f>IF(K121="x",'3 - Projects'!$G194,0)+IF(K122="x",'3 - Projects'!$G195)+IF(K123="x",'3 - Projects'!$G196)+IF(K124="x",'3 - Projects'!$G197)+IF(K125="x",'3 - Projects'!$G198)</f>
        <v>0</v>
      </c>
      <c r="L347" s="85">
        <f>IF(L121="x",'3 - Projects'!$G194,0)+IF(L122="x",'3 - Projects'!$G195)+IF(L123="x",'3 - Projects'!$G196)+IF(L124="x",'3 - Projects'!$G197)+IF(L125="x",'3 - Projects'!$G198)</f>
        <v>0</v>
      </c>
      <c r="M347" s="85">
        <f>IF(M121="x",'3 - Projects'!$G194,0)+IF(M122="x",'3 - Projects'!$G195)+IF(M123="x",'3 - Projects'!$G196)+IF(M124="x",'3 - Projects'!$G197)+IF(M125="x",'3 - Projects'!$G198)</f>
        <v>0</v>
      </c>
      <c r="N347" s="85">
        <f>IF(N121="x",'3 - Projects'!$G194,0)+IF(N122="x",'3 - Projects'!$G195)+IF(N123="x",'3 - Projects'!$G196)+IF(N124="x",'3 - Projects'!$G197)+IF(N125="x",'3 - Projects'!$G198)</f>
        <v>0</v>
      </c>
      <c r="O347" s="85">
        <f>IF(O121="x",'3 - Projects'!$G194,0)+IF(O122="x",'3 - Projects'!$G195)+IF(O123="x",'3 - Projects'!$G196)+IF(O124="x",'3 - Projects'!$G197)+IF(O125="x",'3 - Projects'!$G198)</f>
        <v>0</v>
      </c>
      <c r="P347" s="85">
        <f>IF(P121="x",'3 - Projects'!$G194,0)+IF(P122="x",'3 - Projects'!$G195)+IF(P123="x",'3 - Projects'!$G196)+IF(P124="x",'3 - Projects'!$G197)+IF(P125="x",'3 - Projects'!$G198)</f>
        <v>0</v>
      </c>
      <c r="Q347" s="85">
        <f>IF(Q121="x",'3 - Projects'!$G194,0)+IF(Q122="x",'3 - Projects'!$G195)+IF(Q123="x",'3 - Projects'!$G196)+IF(Q124="x",'3 - Projects'!$G197)+IF(Q125="x",'3 - Projects'!$G198)</f>
        <v>0</v>
      </c>
      <c r="R347" s="85">
        <f>IF(R121="x",'3 - Projects'!$G194,0)+IF(R122="x",'3 - Projects'!$G195)+IF(R123="x",'3 - Projects'!$G196)+IF(R124="x",'3 - Projects'!$G197)+IF(R125="x",'3 - Projects'!$G198)</f>
        <v>0</v>
      </c>
      <c r="S347" s="85">
        <f>IF(S121="x",'3 - Projects'!$G194,0)+IF(S122="x",'3 - Projects'!$G195)+IF(S123="x",'3 - Projects'!$G196)+IF(S124="x",'3 - Projects'!$G197)+IF(S125="x",'3 - Projects'!$G198)</f>
        <v>0</v>
      </c>
      <c r="T347" s="85">
        <f>IF(T121="x",'3 - Projects'!$G194,0)+IF(T122="x",'3 - Projects'!$G195)+IF(T123="x",'3 - Projects'!$G196)+IF(T124="x",'3 - Projects'!$G197)+IF(T125="x",'3 - Projects'!$G198)</f>
        <v>0</v>
      </c>
      <c r="U347" s="85">
        <f>IF(U121="x",'3 - Projects'!$G194,0)+IF(U122="x",'3 - Projects'!$G195)+IF(U123="x",'3 - Projects'!$G196)+IF(U124="x",'3 - Projects'!$G197)+IF(U125="x",'3 - Projects'!$G198)</f>
        <v>0</v>
      </c>
      <c r="V347" s="85">
        <f>IF(V121="x",'3 - Projects'!$G194,0)+IF(V122="x",'3 - Projects'!$G195)+IF(V123="x",'3 - Projects'!$G196)+IF(V124="x",'3 - Projects'!$G197)+IF(V125="x",'3 - Projects'!$G198)</f>
        <v>0</v>
      </c>
      <c r="W347" s="85">
        <f>IF(W121="x",'3 - Projects'!$G194,0)+IF(W122="x",'3 - Projects'!$G195)+IF(W123="x",'3 - Projects'!$G196)+IF(W124="x",'3 - Projects'!$G197)+IF(W125="x",'3 - Projects'!$G198)</f>
        <v>0</v>
      </c>
      <c r="X347" s="85">
        <f>IF(X121="x",'3 - Projects'!$G194,0)+IF(X122="x",'3 - Projects'!$G195)+IF(X123="x",'3 - Projects'!$G196)+IF(X124="x",'3 - Projects'!$G197)+IF(X125="x",'3 - Projects'!$G198)</f>
        <v>0</v>
      </c>
      <c r="Y347" s="85">
        <f>IF(Y121="x",'3 - Projects'!$G194,0)+IF(Y122="x",'3 - Projects'!$G195)+IF(Y123="x",'3 - Projects'!$G196)+IF(Y124="x",'3 - Projects'!$G197)+IF(Y125="x",'3 - Projects'!$G198)</f>
        <v>0</v>
      </c>
      <c r="Z347" s="85">
        <f>IF(Z121="x",'3 - Projects'!$G194,0)+IF(Z122="x",'3 - Projects'!$G195)+IF(Z123="x",'3 - Projects'!$G196)+IF(Z124="x",'3 - Projects'!$G197)+IF(Z125="x",'3 - Projects'!$G198)</f>
        <v>0</v>
      </c>
      <c r="AA347" s="85">
        <f>IF(AA121="x",'3 - Projects'!$G194,0)+IF(AA122="x",'3 - Projects'!$G195)+IF(AA123="x",'3 - Projects'!$G196)+IF(AA124="x",'3 - Projects'!$G197)+IF(AA125="x",'3 - Projects'!$G198)</f>
        <v>0</v>
      </c>
      <c r="AB347" s="85">
        <f>IF(AB121="x",'3 - Projects'!$G194,0)+IF(AB122="x",'3 - Projects'!$G195)+IF(AB123="x",'3 - Projects'!$G196)+IF(AB124="x",'3 - Projects'!$G197)+IF(AB125="x",'3 - Projects'!$G198)</f>
        <v>0</v>
      </c>
      <c r="AC347" s="85">
        <f>IF(AC121="x",'3 - Projects'!$G194,0)+IF(AC122="x",'3 - Projects'!$G195)+IF(AC123="x",'3 - Projects'!$G196)+IF(AC124="x",'3 - Projects'!$G197)+IF(AC125="x",'3 - Projects'!$G198)</f>
        <v>0</v>
      </c>
      <c r="AD347" s="85">
        <f>IF(AD121="x",'3 - Projects'!$G194,0)+IF(AD122="x",'3 - Projects'!$G195)+IF(AD123="x",'3 - Projects'!$G196)+IF(AD124="x",'3 - Projects'!$G197)+IF(AD125="x",'3 - Projects'!$G198)</f>
        <v>0</v>
      </c>
      <c r="AE347" s="85">
        <f>IF(AE121="x",'3 - Projects'!$G194,0)+IF(AE122="x",'3 - Projects'!$G195)+IF(AE123="x",'3 - Projects'!$G196)+IF(AE124="x",'3 - Projects'!$G197)+IF(AE125="x",'3 - Projects'!$G198)</f>
        <v>0</v>
      </c>
      <c r="AF347" s="85">
        <f>IF(AF121="x",'3 - Projects'!$G194,0)+IF(AF122="x",'3 - Projects'!$G195)+IF(AF123="x",'3 - Projects'!$G196)+IF(AF124="x",'3 - Projects'!$G197)+IF(AF125="x",'3 - Projects'!$G198)</f>
        <v>0</v>
      </c>
      <c r="AG347" s="85">
        <f>IF(AG121="x",'3 - Projects'!$G194,0)+IF(AG122="x",'3 - Projects'!$G195)+IF(AG123="x",'3 - Projects'!$G196)+IF(AG124="x",'3 - Projects'!$G197)+IF(AG125="x",'3 - Projects'!$G198)</f>
        <v>0</v>
      </c>
      <c r="AH347" s="85">
        <f>IF(AH121="x",'3 - Projects'!$G194,0)+IF(AH122="x",'3 - Projects'!$G195)+IF(AH123="x",'3 - Projects'!$G196)+IF(AH124="x",'3 - Projects'!$G197)+IF(AH125="x",'3 - Projects'!$G198)</f>
        <v>0</v>
      </c>
      <c r="AI347" s="85">
        <f>IF(AI121="x",'3 - Projects'!$G194,0)+IF(AI122="x",'3 - Projects'!$G195)+IF(AI123="x",'3 - Projects'!$G196)+IF(AI124="x",'3 - Projects'!$G197)+IF(AI125="x",'3 - Projects'!$G198)</f>
        <v>0</v>
      </c>
      <c r="AJ347" s="85">
        <f>IF(AJ121="x",'3 - Projects'!$G194,0)+IF(AJ122="x",'3 - Projects'!$G195)+IF(AJ123="x",'3 - Projects'!$G196)+IF(AJ124="x",'3 - Projects'!$G197)+IF(AJ125="x",'3 - Projects'!$G198)</f>
        <v>0</v>
      </c>
      <c r="AK347" s="85">
        <f>IF(AK121="x",'3 - Projects'!$G194,0)+IF(AK122="x",'3 - Projects'!$G195)+IF(AK123="x",'3 - Projects'!$G196)+IF(AK124="x",'3 - Projects'!$G197)+IF(AK125="x",'3 - Projects'!$G198)</f>
        <v>0</v>
      </c>
      <c r="AL347" s="85">
        <f>IF(AL121="x",'3 - Projects'!$G194,0)+IF(AL122="x",'3 - Projects'!$G195)+IF(AL123="x",'3 - Projects'!$G196)+IF(AL124="x",'3 - Projects'!$G197)+IF(AL125="x",'3 - Projects'!$G198)</f>
        <v>0</v>
      </c>
      <c r="AM347" s="85">
        <f>IF(AM121="x",'3 - Projects'!$G194,0)+IF(AM122="x",'3 - Projects'!$G195)+IF(AM123="x",'3 - Projects'!$G196)+IF(AM124="x",'3 - Projects'!$G197)+IF(AM125="x",'3 - Projects'!$G198)</f>
        <v>0</v>
      </c>
      <c r="AN347" s="85">
        <f>IF(AN121="x",'3 - Projects'!$G194,0)+IF(AN122="x",'3 - Projects'!$G195)+IF(AN123="x",'3 - Projects'!$G196)+IF(AN124="x",'3 - Projects'!$G197)+IF(AN125="x",'3 - Projects'!$G198)</f>
        <v>0</v>
      </c>
      <c r="AO347" s="85">
        <f>IF(AO121="x",'3 - Projects'!$G194,0)+IF(AO122="x",'3 - Projects'!$G195)+IF(AO123="x",'3 - Projects'!$G196)+IF(AO124="x",'3 - Projects'!$G197)+IF(AO125="x",'3 - Projects'!$G198)</f>
        <v>0</v>
      </c>
      <c r="AP347" s="85">
        <f>IF(AP121="x",'3 - Projects'!$G194,0)+IF(AP122="x",'3 - Projects'!$G195)+IF(AP123="x",'3 - Projects'!$G196)+IF(AP124="x",'3 - Projects'!$G197)+IF(AP125="x",'3 - Projects'!$G198)</f>
        <v>0</v>
      </c>
      <c r="AQ347" s="85">
        <f>IF(AQ121="x",'3 - Projects'!$G194,0)+IF(AQ122="x",'3 - Projects'!$G195)+IF(AQ123="x",'3 - Projects'!$G196)+IF(AQ124="x",'3 - Projects'!$G197)+IF(AQ125="x",'3 - Projects'!$G198)</f>
        <v>0</v>
      </c>
      <c r="AR347" s="85">
        <f>IF(AR121="x",'3 - Projects'!$G194,0)+IF(AR122="x",'3 - Projects'!$G195)+IF(AR123="x",'3 - Projects'!$G196)+IF(AR124="x",'3 - Projects'!$G197)+IF(AR125="x",'3 - Projects'!$G198)</f>
        <v>0</v>
      </c>
      <c r="AS347" s="85">
        <f>IF(AS121="x",'3 - Projects'!$G194,0)+IF(AS122="x",'3 - Projects'!$G195)+IF(AS123="x",'3 - Projects'!$G196)+IF(AS124="x",'3 - Projects'!$G197)+IF(AS125="x",'3 - Projects'!$G198)</f>
        <v>0</v>
      </c>
      <c r="AT347" s="85">
        <f>IF(AT121="x",'3 - Projects'!$G194,0)+IF(AT122="x",'3 - Projects'!$G195)+IF(AT123="x",'3 - Projects'!$G196)+IF(AT124="x",'3 - Projects'!$G197)+IF(AT125="x",'3 - Projects'!$G198)</f>
        <v>0</v>
      </c>
      <c r="AU347" s="85">
        <f>IF(AU121="x",'3 - Projects'!$G194,0)+IF(AU122="x",'3 - Projects'!$G195)+IF(AU123="x",'3 - Projects'!$G196)+IF(AU124="x",'3 - Projects'!$G197)+IF(AU125="x",'3 - Projects'!$G198)</f>
        <v>0</v>
      </c>
      <c r="AV347" s="85">
        <f>IF(AV121="x",'3 - Projects'!$G194,0)+IF(AV122="x",'3 - Projects'!$G195)+IF(AV123="x",'3 - Projects'!$G196)+IF(AV124="x",'3 - Projects'!$G197)+IF(AV125="x",'3 - Projects'!$G198)</f>
        <v>0</v>
      </c>
      <c r="AW347" s="85">
        <f>IF(AW121="x",'3 - Projects'!$G194,0)+IF(AW122="x",'3 - Projects'!$G195)+IF(AW123="x",'3 - Projects'!$G196)+IF(AW124="x",'3 - Projects'!$G197)+IF(AW125="x",'3 - Projects'!$G198)</f>
        <v>0</v>
      </c>
      <c r="AX347" s="85">
        <f>IF(AX121="x",'3 - Projects'!$G194,0)+IF(AX122="x",'3 - Projects'!$G195)+IF(AX123="x",'3 - Projects'!$G196)+IF(AX124="x",'3 - Projects'!$G197)+IF(AX125="x",'3 - Projects'!$G198)</f>
        <v>0</v>
      </c>
      <c r="AY347" s="85">
        <f>IF(AY121="x",'3 - Projects'!$G194,0)+IF(AY122="x",'3 - Projects'!$G195)+IF(AY123="x",'3 - Projects'!$G196)+IF(AY124="x",'3 - Projects'!$G197)+IF(AY125="x",'3 - Projects'!$G198)</f>
        <v>0</v>
      </c>
      <c r="AZ347" s="85">
        <f>IF(AZ121="x",'3 - Projects'!$G194,0)+IF(AZ122="x",'3 - Projects'!$G195)+IF(AZ123="x",'3 - Projects'!$G196)+IF(AZ124="x",'3 - Projects'!$G197)+IF(AZ125="x",'3 - Projects'!$G198)</f>
        <v>0</v>
      </c>
      <c r="BA347" s="85">
        <f>IF(BA121="x",'3 - Projects'!$G194,0)+IF(BA122="x",'3 - Projects'!$G195)+IF(BA123="x",'3 - Projects'!$G196)+IF(BA124="x",'3 - Projects'!$G197)+IF(BA125="x",'3 - Projects'!$G198)</f>
        <v>0</v>
      </c>
      <c r="BB347" s="85">
        <f>IF(BB121="x",'3 - Projects'!$G194,0)+IF(BB122="x",'3 - Projects'!$G195)+IF(BB123="x",'3 - Projects'!$G196)+IF(BB124="x",'3 - Projects'!$G197)+IF(BB125="x",'3 - Projects'!$G198)</f>
        <v>0</v>
      </c>
      <c r="BC347" s="85">
        <f>IF(BC121="x",'3 - Projects'!$G194,0)+IF(BC122="x",'3 - Projects'!$G195)+IF(BC123="x",'3 - Projects'!$G196)+IF(BC124="x",'3 - Projects'!$G197)+IF(BC125="x",'3 - Projects'!$G198)</f>
        <v>0</v>
      </c>
      <c r="BD347" s="85">
        <f>IF(BD121="x",'3 - Projects'!$G194,0)+IF(BD122="x",'3 - Projects'!$G195)+IF(BD123="x",'3 - Projects'!$G196)+IF(BD124="x",'3 - Projects'!$G197)+IF(BD125="x",'3 - Projects'!$G198)</f>
        <v>0</v>
      </c>
      <c r="BE347" s="85">
        <f>IF(BE121="x",'3 - Projects'!$G194,0)+IF(BE122="x",'3 - Projects'!$G195)+IF(BE123="x",'3 - Projects'!$G196)+IF(BE124="x",'3 - Projects'!$G197)+IF(BE125="x",'3 - Projects'!$G198)</f>
        <v>0</v>
      </c>
      <c r="BF347" s="85">
        <f>IF(BF121="x",'3 - Projects'!$G194,0)+IF(BF122="x",'3 - Projects'!$G195)+IF(BF123="x",'3 - Projects'!$G196)+IF(BF124="x",'3 - Projects'!$G197)+IF(BF125="x",'3 - Projects'!$G198)</f>
        <v>0</v>
      </c>
      <c r="BG347" s="85">
        <f>IF(BG121="x",'3 - Projects'!$G194,0)+IF(BG122="x",'3 - Projects'!$G195)+IF(BG123="x",'3 - Projects'!$G196)+IF(BG124="x",'3 - Projects'!$G197)+IF(BG125="x",'3 - Projects'!$G198)</f>
        <v>0</v>
      </c>
      <c r="BH347" s="86">
        <f>IF(BH121="x",'3 - Projects'!$G194,0)+IF(BH122="x",'3 - Projects'!$G195)+IF(BH123="x",'3 - Projects'!$G196)+IF(BH124="x",'3 - Projects'!$G197)+IF(BH125="x",'3 - Projects'!$G198)</f>
        <v>0</v>
      </c>
    </row>
    <row r="348" spans="1:60">
      <c r="A348" s="84"/>
      <c r="B348" s="85" t="str">
        <f>IF(Resource2_Name&lt;&gt;"",Resource2_Name&amp;"(s)","")</f>
        <v/>
      </c>
      <c r="C348" s="85"/>
      <c r="D348" s="85"/>
      <c r="E348" s="85"/>
      <c r="F348" s="85"/>
      <c r="G348" s="85"/>
      <c r="H348" s="85"/>
      <c r="I348" s="84">
        <f>IF(I121="x",'3 - Projects'!$H194,0)+IF(I122="x",'3 - Projects'!$H195)+IF(I123="x",'3 - Projects'!$H196)+IF(I123="x",'3 - Projects'!$H197)+IF(I125="x",'3 - Projects'!$H198)</f>
        <v>0</v>
      </c>
      <c r="J348" s="85">
        <f>IF(J121="x",'3 - Projects'!$H194,0)+IF(J122="x",'3 - Projects'!$H195)+IF(J123="x",'3 - Projects'!$H196)+IF(J123="x",'3 - Projects'!$H197)+IF(J125="x",'3 - Projects'!$H198)</f>
        <v>0</v>
      </c>
      <c r="K348" s="85">
        <f>IF(K121="x",'3 - Projects'!$H194,0)+IF(K122="x",'3 - Projects'!$H195)+IF(K123="x",'3 - Projects'!$H196)+IF(K123="x",'3 - Projects'!$H197)+IF(K125="x",'3 - Projects'!$H198)</f>
        <v>0</v>
      </c>
      <c r="L348" s="85">
        <f>IF(L121="x",'3 - Projects'!$H194,0)+IF(L122="x",'3 - Projects'!$H195)+IF(L123="x",'3 - Projects'!$H196)+IF(L123="x",'3 - Projects'!$H197)+IF(L125="x",'3 - Projects'!$H198)</f>
        <v>0</v>
      </c>
      <c r="M348" s="85">
        <f>IF(M121="x",'3 - Projects'!$H194,0)+IF(M122="x",'3 - Projects'!$H195)+IF(M123="x",'3 - Projects'!$H196)+IF(M123="x",'3 - Projects'!$H197)+IF(M125="x",'3 - Projects'!$H198)</f>
        <v>0</v>
      </c>
      <c r="N348" s="85">
        <f>IF(N121="x",'3 - Projects'!$H194,0)+IF(N122="x",'3 - Projects'!$H195)+IF(N123="x",'3 - Projects'!$H196)+IF(N123="x",'3 - Projects'!$H197)+IF(N125="x",'3 - Projects'!$H198)</f>
        <v>0</v>
      </c>
      <c r="O348" s="85">
        <f>IF(O121="x",'3 - Projects'!$H194,0)+IF(O122="x",'3 - Projects'!$H195)+IF(O123="x",'3 - Projects'!$H196)+IF(O123="x",'3 - Projects'!$H197)+IF(O125="x",'3 - Projects'!$H198)</f>
        <v>0</v>
      </c>
      <c r="P348" s="85">
        <f>IF(P121="x",'3 - Projects'!$H194,0)+IF(P122="x",'3 - Projects'!$H195)+IF(P123="x",'3 - Projects'!$H196)+IF(P123="x",'3 - Projects'!$H197)+IF(P125="x",'3 - Projects'!$H198)</f>
        <v>0</v>
      </c>
      <c r="Q348" s="85">
        <f>IF(Q121="x",'3 - Projects'!$H194,0)+IF(Q122="x",'3 - Projects'!$H195)+IF(Q123="x",'3 - Projects'!$H196)+IF(Q123="x",'3 - Projects'!$H197)+IF(Q125="x",'3 - Projects'!$H198)</f>
        <v>0</v>
      </c>
      <c r="R348" s="85">
        <f>IF(R121="x",'3 - Projects'!$H194,0)+IF(R122="x",'3 - Projects'!$H195)+IF(R123="x",'3 - Projects'!$H196)+IF(R123="x",'3 - Projects'!$H197)+IF(R125="x",'3 - Projects'!$H198)</f>
        <v>0</v>
      </c>
      <c r="S348" s="85">
        <f>IF(S121="x",'3 - Projects'!$H194,0)+IF(S122="x",'3 - Projects'!$H195)+IF(S123="x",'3 - Projects'!$H196)+IF(S123="x",'3 - Projects'!$H197)+IF(S125="x",'3 - Projects'!$H198)</f>
        <v>0</v>
      </c>
      <c r="T348" s="85">
        <f>IF(T121="x",'3 - Projects'!$H194,0)+IF(T122="x",'3 - Projects'!$H195)+IF(T123="x",'3 - Projects'!$H196)+IF(T123="x",'3 - Projects'!$H197)+IF(T125="x",'3 - Projects'!$H198)</f>
        <v>0</v>
      </c>
      <c r="U348" s="85">
        <f>IF(U121="x",'3 - Projects'!$H194,0)+IF(U122="x",'3 - Projects'!$H195)+IF(U123="x",'3 - Projects'!$H196)+IF(U123="x",'3 - Projects'!$H197)+IF(U125="x",'3 - Projects'!$H198)</f>
        <v>0</v>
      </c>
      <c r="V348" s="85">
        <f>IF(V121="x",'3 - Projects'!$H194,0)+IF(V122="x",'3 - Projects'!$H195)+IF(V123="x",'3 - Projects'!$H196)+IF(V123="x",'3 - Projects'!$H197)+IF(V125="x",'3 - Projects'!$H198)</f>
        <v>0</v>
      </c>
      <c r="W348" s="85">
        <f>IF(W121="x",'3 - Projects'!$H194,0)+IF(W122="x",'3 - Projects'!$H195)+IF(W123="x",'3 - Projects'!$H196)+IF(W123="x",'3 - Projects'!$H197)+IF(W125="x",'3 - Projects'!$H198)</f>
        <v>0</v>
      </c>
      <c r="X348" s="85">
        <f>IF(X121="x",'3 - Projects'!$H194,0)+IF(X122="x",'3 - Projects'!$H195)+IF(X123="x",'3 - Projects'!$H196)+IF(X123="x",'3 - Projects'!$H197)+IF(X125="x",'3 - Projects'!$H198)</f>
        <v>0</v>
      </c>
      <c r="Y348" s="85">
        <f>IF(Y121="x",'3 - Projects'!$H194,0)+IF(Y122="x",'3 - Projects'!$H195)+IF(Y123="x",'3 - Projects'!$H196)+IF(Y123="x",'3 - Projects'!$H197)+IF(Y125="x",'3 - Projects'!$H198)</f>
        <v>0</v>
      </c>
      <c r="Z348" s="85">
        <f>IF(Z121="x",'3 - Projects'!$H194,0)+IF(Z122="x",'3 - Projects'!$H195)+IF(Z123="x",'3 - Projects'!$H196)+IF(Z123="x",'3 - Projects'!$H197)+IF(Z125="x",'3 - Projects'!$H198)</f>
        <v>0</v>
      </c>
      <c r="AA348" s="85">
        <f>IF(AA121="x",'3 - Projects'!$H194,0)+IF(AA122="x",'3 - Projects'!$H195)+IF(AA123="x",'3 - Projects'!$H196)+IF(AA123="x",'3 - Projects'!$H197)+IF(AA125="x",'3 - Projects'!$H198)</f>
        <v>0</v>
      </c>
      <c r="AB348" s="85">
        <f>IF(AB121="x",'3 - Projects'!$H194,0)+IF(AB122="x",'3 - Projects'!$H195)+IF(AB123="x",'3 - Projects'!$H196)+IF(AB123="x",'3 - Projects'!$H197)+IF(AB125="x",'3 - Projects'!$H198)</f>
        <v>0</v>
      </c>
      <c r="AC348" s="85">
        <f>IF(AC121="x",'3 - Projects'!$H194,0)+IF(AC122="x",'3 - Projects'!$H195)+IF(AC123="x",'3 - Projects'!$H196)+IF(AC123="x",'3 - Projects'!$H197)+IF(AC125="x",'3 - Projects'!$H198)</f>
        <v>0</v>
      </c>
      <c r="AD348" s="85">
        <f>IF(AD121="x",'3 - Projects'!$H194,0)+IF(AD122="x",'3 - Projects'!$H195)+IF(AD123="x",'3 - Projects'!$H196)+IF(AD123="x",'3 - Projects'!$H197)+IF(AD125="x",'3 - Projects'!$H198)</f>
        <v>0</v>
      </c>
      <c r="AE348" s="85">
        <f>IF(AE121="x",'3 - Projects'!$H194,0)+IF(AE122="x",'3 - Projects'!$H195)+IF(AE123="x",'3 - Projects'!$H196)+IF(AE123="x",'3 - Projects'!$H197)+IF(AE125="x",'3 - Projects'!$H198)</f>
        <v>0</v>
      </c>
      <c r="AF348" s="85">
        <f>IF(AF121="x",'3 - Projects'!$H194,0)+IF(AF122="x",'3 - Projects'!$H195)+IF(AF123="x",'3 - Projects'!$H196)+IF(AF123="x",'3 - Projects'!$H197)+IF(AF125="x",'3 - Projects'!$H198)</f>
        <v>0</v>
      </c>
      <c r="AG348" s="85">
        <f>IF(AG121="x",'3 - Projects'!$H194,0)+IF(AG122="x",'3 - Projects'!$H195)+IF(AG123="x",'3 - Projects'!$H196)+IF(AG123="x",'3 - Projects'!$H197)+IF(AG125="x",'3 - Projects'!$H198)</f>
        <v>0</v>
      </c>
      <c r="AH348" s="85">
        <f>IF(AH121="x",'3 - Projects'!$H194,0)+IF(AH122="x",'3 - Projects'!$H195)+IF(AH123="x",'3 - Projects'!$H196)+IF(AH123="x",'3 - Projects'!$H197)+IF(AH125="x",'3 - Projects'!$H198)</f>
        <v>0</v>
      </c>
      <c r="AI348" s="85">
        <f>IF(AI121="x",'3 - Projects'!$H194,0)+IF(AI122="x",'3 - Projects'!$H195)+IF(AI123="x",'3 - Projects'!$H196)+IF(AI123="x",'3 - Projects'!$H197)+IF(AI125="x",'3 - Projects'!$H198)</f>
        <v>0</v>
      </c>
      <c r="AJ348" s="85">
        <f>IF(AJ121="x",'3 - Projects'!$H194,0)+IF(AJ122="x",'3 - Projects'!$H195)+IF(AJ123="x",'3 - Projects'!$H196)+IF(AJ123="x",'3 - Projects'!$H197)+IF(AJ125="x",'3 - Projects'!$H198)</f>
        <v>0</v>
      </c>
      <c r="AK348" s="85">
        <f>IF(AK121="x",'3 - Projects'!$H194,0)+IF(AK122="x",'3 - Projects'!$H195)+IF(AK123="x",'3 - Projects'!$H196)+IF(AK123="x",'3 - Projects'!$H197)+IF(AK125="x",'3 - Projects'!$H198)</f>
        <v>0</v>
      </c>
      <c r="AL348" s="85">
        <f>IF(AL121="x",'3 - Projects'!$H194,0)+IF(AL122="x",'3 - Projects'!$H195)+IF(AL123="x",'3 - Projects'!$H196)+IF(AL123="x",'3 - Projects'!$H197)+IF(AL125="x",'3 - Projects'!$H198)</f>
        <v>0</v>
      </c>
      <c r="AM348" s="85">
        <f>IF(AM121="x",'3 - Projects'!$H194,0)+IF(AM122="x",'3 - Projects'!$H195)+IF(AM123="x",'3 - Projects'!$H196)+IF(AM123="x",'3 - Projects'!$H197)+IF(AM125="x",'3 - Projects'!$H198)</f>
        <v>0</v>
      </c>
      <c r="AN348" s="85">
        <f>IF(AN121="x",'3 - Projects'!$H194,0)+IF(AN122="x",'3 - Projects'!$H195)+IF(AN123="x",'3 - Projects'!$H196)+IF(AN123="x",'3 - Projects'!$H197)+IF(AN125="x",'3 - Projects'!$H198)</f>
        <v>0</v>
      </c>
      <c r="AO348" s="85">
        <f>IF(AO121="x",'3 - Projects'!$H194,0)+IF(AO122="x",'3 - Projects'!$H195)+IF(AO123="x",'3 - Projects'!$H196)+IF(AO123="x",'3 - Projects'!$H197)+IF(AO125="x",'3 - Projects'!$H198)</f>
        <v>0</v>
      </c>
      <c r="AP348" s="85">
        <f>IF(AP121="x",'3 - Projects'!$H194,0)+IF(AP122="x",'3 - Projects'!$H195)+IF(AP123="x",'3 - Projects'!$H196)+IF(AP123="x",'3 - Projects'!$H197)+IF(AP125="x",'3 - Projects'!$H198)</f>
        <v>0</v>
      </c>
      <c r="AQ348" s="85">
        <f>IF(AQ121="x",'3 - Projects'!$H194,0)+IF(AQ122="x",'3 - Projects'!$H195)+IF(AQ123="x",'3 - Projects'!$H196)+IF(AQ123="x",'3 - Projects'!$H197)+IF(AQ125="x",'3 - Projects'!$H198)</f>
        <v>0</v>
      </c>
      <c r="AR348" s="85">
        <f>IF(AR121="x",'3 - Projects'!$H194,0)+IF(AR122="x",'3 - Projects'!$H195)+IF(AR123="x",'3 - Projects'!$H196)+IF(AR123="x",'3 - Projects'!$H197)+IF(AR125="x",'3 - Projects'!$H198)</f>
        <v>0</v>
      </c>
      <c r="AS348" s="85">
        <f>IF(AS121="x",'3 - Projects'!$H194,0)+IF(AS122="x",'3 - Projects'!$H195)+IF(AS123="x",'3 - Projects'!$H196)+IF(AS123="x",'3 - Projects'!$H197)+IF(AS125="x",'3 - Projects'!$H198)</f>
        <v>0</v>
      </c>
      <c r="AT348" s="85">
        <f>IF(AT121="x",'3 - Projects'!$H194,0)+IF(AT122="x",'3 - Projects'!$H195)+IF(AT123="x",'3 - Projects'!$H196)+IF(AT123="x",'3 - Projects'!$H197)+IF(AT125="x",'3 - Projects'!$H198)</f>
        <v>0</v>
      </c>
      <c r="AU348" s="85">
        <f>IF(AU121="x",'3 - Projects'!$H194,0)+IF(AU122="x",'3 - Projects'!$H195)+IF(AU123="x",'3 - Projects'!$H196)+IF(AU123="x",'3 - Projects'!$H197)+IF(AU125="x",'3 - Projects'!$H198)</f>
        <v>0</v>
      </c>
      <c r="AV348" s="85">
        <f>IF(AV121="x",'3 - Projects'!$H194,0)+IF(AV122="x",'3 - Projects'!$H195)+IF(AV123="x",'3 - Projects'!$H196)+IF(AV123="x",'3 - Projects'!$H197)+IF(AV125="x",'3 - Projects'!$H198)</f>
        <v>0</v>
      </c>
      <c r="AW348" s="85">
        <f>IF(AW121="x",'3 - Projects'!$H194,0)+IF(AW122="x",'3 - Projects'!$H195)+IF(AW123="x",'3 - Projects'!$H196)+IF(AW123="x",'3 - Projects'!$H197)+IF(AW125="x",'3 - Projects'!$H198)</f>
        <v>0</v>
      </c>
      <c r="AX348" s="85">
        <f>IF(AX121="x",'3 - Projects'!$H194,0)+IF(AX122="x",'3 - Projects'!$H195)+IF(AX123="x",'3 - Projects'!$H196)+IF(AX123="x",'3 - Projects'!$H197)+IF(AX125="x",'3 - Projects'!$H198)</f>
        <v>0</v>
      </c>
      <c r="AY348" s="85">
        <f>IF(AY121="x",'3 - Projects'!$H194,0)+IF(AY122="x",'3 - Projects'!$H195)+IF(AY123="x",'3 - Projects'!$H196)+IF(AY123="x",'3 - Projects'!$H197)+IF(AY125="x",'3 - Projects'!$H198)</f>
        <v>0</v>
      </c>
      <c r="AZ348" s="85">
        <f>IF(AZ121="x",'3 - Projects'!$H194,0)+IF(AZ122="x",'3 - Projects'!$H195)+IF(AZ123="x",'3 - Projects'!$H196)+IF(AZ123="x",'3 - Projects'!$H197)+IF(AZ125="x",'3 - Projects'!$H198)</f>
        <v>0</v>
      </c>
      <c r="BA348" s="85">
        <f>IF(BA121="x",'3 - Projects'!$H194,0)+IF(BA122="x",'3 - Projects'!$H195)+IF(BA123="x",'3 - Projects'!$H196)+IF(BA123="x",'3 - Projects'!$H197)+IF(BA125="x",'3 - Projects'!$H198)</f>
        <v>0</v>
      </c>
      <c r="BB348" s="85">
        <f>IF(BB121="x",'3 - Projects'!$H194,0)+IF(BB122="x",'3 - Projects'!$H195)+IF(BB123="x",'3 - Projects'!$H196)+IF(BB123="x",'3 - Projects'!$H197)+IF(BB125="x",'3 - Projects'!$H198)</f>
        <v>0</v>
      </c>
      <c r="BC348" s="85">
        <f>IF(BC121="x",'3 - Projects'!$H194,0)+IF(BC122="x",'3 - Projects'!$H195)+IF(BC123="x",'3 - Projects'!$H196)+IF(BC123="x",'3 - Projects'!$H197)+IF(BC125="x",'3 - Projects'!$H198)</f>
        <v>0</v>
      </c>
      <c r="BD348" s="85">
        <f>IF(BD121="x",'3 - Projects'!$H194,0)+IF(BD122="x",'3 - Projects'!$H195)+IF(BD123="x",'3 - Projects'!$H196)+IF(BD123="x",'3 - Projects'!$H197)+IF(BD125="x",'3 - Projects'!$H198)</f>
        <v>0</v>
      </c>
      <c r="BE348" s="85">
        <f>IF(BE121="x",'3 - Projects'!$H194,0)+IF(BE122="x",'3 - Projects'!$H195)+IF(BE123="x",'3 - Projects'!$H196)+IF(BE123="x",'3 - Projects'!$H197)+IF(BE125="x",'3 - Projects'!$H198)</f>
        <v>0</v>
      </c>
      <c r="BF348" s="85">
        <f>IF(BF121="x",'3 - Projects'!$H194,0)+IF(BF122="x",'3 - Projects'!$H195)+IF(BF123="x",'3 - Projects'!$H196)+IF(BF123="x",'3 - Projects'!$H197)+IF(BF125="x",'3 - Projects'!$H198)</f>
        <v>0</v>
      </c>
      <c r="BG348" s="85">
        <f>IF(BG121="x",'3 - Projects'!$H194,0)+IF(BG122="x",'3 - Projects'!$H195)+IF(BG123="x",'3 - Projects'!$H196)+IF(BG123="x",'3 - Projects'!$H197)+IF(BG125="x",'3 - Projects'!$H198)</f>
        <v>0</v>
      </c>
      <c r="BH348" s="86">
        <f>IF(BH121="x",'3 - Projects'!$H194,0)+IF(BH122="x",'3 - Projects'!$H195)+IF(BH123="x",'3 - Projects'!$H196)+IF(BH123="x",'3 - Projects'!$H197)+IF(BH125="x",'3 - Projects'!$H198)</f>
        <v>0</v>
      </c>
    </row>
    <row r="349" spans="1:60">
      <c r="A349" s="84"/>
      <c r="B349" s="85" t="str">
        <f>IF(Resource3_Name&lt;&gt;"",Resource3_Name&amp;"(s)","")</f>
        <v/>
      </c>
      <c r="C349" s="85"/>
      <c r="D349" s="85"/>
      <c r="E349" s="85"/>
      <c r="F349" s="85"/>
      <c r="G349" s="85"/>
      <c r="H349" s="85"/>
      <c r="I349" s="84">
        <f>IF(I121="x",'3 - Projects'!$I194,0)+IF(I122="x",'3 - Projects'!$I195)+IF(I123="x",'3 - Projects'!$I196)+IF(I124="x",'3 - Projects'!$I197)+IF(I125="x",'3 - Projects'!$I198)</f>
        <v>0</v>
      </c>
      <c r="J349" s="85">
        <f>IF(J121="x",'3 - Projects'!$I194,0)+IF(J122="x",'3 - Projects'!$I195)+IF(J123="x",'3 - Projects'!$I196)+IF(J124="x",'3 - Projects'!$I197)+IF(J125="x",'3 - Projects'!$I198)</f>
        <v>0</v>
      </c>
      <c r="K349" s="85">
        <f>IF(K121="x",'3 - Projects'!$I194,0)+IF(K122="x",'3 - Projects'!$I195)+IF(K123="x",'3 - Projects'!$I196)+IF(K124="x",'3 - Projects'!$I197)+IF(K125="x",'3 - Projects'!$I198)</f>
        <v>0</v>
      </c>
      <c r="L349" s="85">
        <f>IF(L121="x",'3 - Projects'!$I194,0)+IF(L122="x",'3 - Projects'!$I195)+IF(L123="x",'3 - Projects'!$I196)+IF(L124="x",'3 - Projects'!$I197)+IF(L125="x",'3 - Projects'!$I198)</f>
        <v>0</v>
      </c>
      <c r="M349" s="85">
        <f>IF(M121="x",'3 - Projects'!$I194,0)+IF(M122="x",'3 - Projects'!$I195)+IF(M123="x",'3 - Projects'!$I196)+IF(M124="x",'3 - Projects'!$I197)+IF(M125="x",'3 - Projects'!$I198)</f>
        <v>0</v>
      </c>
      <c r="N349" s="85">
        <f>IF(N121="x",'3 - Projects'!$I194,0)+IF(N122="x",'3 - Projects'!$I195)+IF(N123="x",'3 - Projects'!$I196)+IF(N124="x",'3 - Projects'!$I197)+IF(N125="x",'3 - Projects'!$I198)</f>
        <v>0</v>
      </c>
      <c r="O349" s="85">
        <f>IF(O121="x",'3 - Projects'!$I194,0)+IF(O122="x",'3 - Projects'!$I195)+IF(O123="x",'3 - Projects'!$I196)+IF(O124="x",'3 - Projects'!$I197)+IF(O125="x",'3 - Projects'!$I198)</f>
        <v>0</v>
      </c>
      <c r="P349" s="85">
        <f>IF(P121="x",'3 - Projects'!$I194,0)+IF(P122="x",'3 - Projects'!$I195)+IF(P123="x",'3 - Projects'!$I196)+IF(P124="x",'3 - Projects'!$I197)+IF(P125="x",'3 - Projects'!$I198)</f>
        <v>0</v>
      </c>
      <c r="Q349" s="85">
        <f>IF(Q121="x",'3 - Projects'!$I194,0)+IF(Q122="x",'3 - Projects'!$I195)+IF(Q123="x",'3 - Projects'!$I196)+IF(Q124="x",'3 - Projects'!$I197)+IF(Q125="x",'3 - Projects'!$I198)</f>
        <v>0</v>
      </c>
      <c r="R349" s="85">
        <f>IF(R121="x",'3 - Projects'!$I194,0)+IF(R122="x",'3 - Projects'!$I195)+IF(R123="x",'3 - Projects'!$I196)+IF(R124="x",'3 - Projects'!$I197)+IF(R125="x",'3 - Projects'!$I198)</f>
        <v>0</v>
      </c>
      <c r="S349" s="85">
        <f>IF(S121="x",'3 - Projects'!$I194,0)+IF(S122="x",'3 - Projects'!$I195)+IF(S123="x",'3 - Projects'!$I196)+IF(S124="x",'3 - Projects'!$I197)+IF(S125="x",'3 - Projects'!$I198)</f>
        <v>0</v>
      </c>
      <c r="T349" s="85">
        <f>IF(T121="x",'3 - Projects'!$I194,0)+IF(T122="x",'3 - Projects'!$I195)+IF(T123="x",'3 - Projects'!$I196)+IF(T124="x",'3 - Projects'!$I197)+IF(T125="x",'3 - Projects'!$I198)</f>
        <v>0</v>
      </c>
      <c r="U349" s="85">
        <f>IF(U121="x",'3 - Projects'!$I194,0)+IF(U122="x",'3 - Projects'!$I195)+IF(U123="x",'3 - Projects'!$I196)+IF(U124="x",'3 - Projects'!$I197)+IF(U125="x",'3 - Projects'!$I198)</f>
        <v>0</v>
      </c>
      <c r="V349" s="85">
        <f>IF(V121="x",'3 - Projects'!$I194,0)+IF(V122="x",'3 - Projects'!$I195)+IF(V123="x",'3 - Projects'!$I196)+IF(V124="x",'3 - Projects'!$I197)+IF(V125="x",'3 - Projects'!$I198)</f>
        <v>0</v>
      </c>
      <c r="W349" s="85">
        <f>IF(W121="x",'3 - Projects'!$I194,0)+IF(W122="x",'3 - Projects'!$I195)+IF(W123="x",'3 - Projects'!$I196)+IF(W124="x",'3 - Projects'!$I197)+IF(W125="x",'3 - Projects'!$I198)</f>
        <v>0</v>
      </c>
      <c r="X349" s="85">
        <f>IF(X121="x",'3 - Projects'!$I194,0)+IF(X122="x",'3 - Projects'!$I195)+IF(X123="x",'3 - Projects'!$I196)+IF(X124="x",'3 - Projects'!$I197)+IF(X125="x",'3 - Projects'!$I198)</f>
        <v>0</v>
      </c>
      <c r="Y349" s="85">
        <f>IF(Y121="x",'3 - Projects'!$I194,0)+IF(Y122="x",'3 - Projects'!$I195)+IF(Y123="x",'3 - Projects'!$I196)+IF(Y124="x",'3 - Projects'!$I197)+IF(Y125="x",'3 - Projects'!$I198)</f>
        <v>0</v>
      </c>
      <c r="Z349" s="85">
        <f>IF(Z121="x",'3 - Projects'!$I194,0)+IF(Z122="x",'3 - Projects'!$I195)+IF(Z123="x",'3 - Projects'!$I196)+IF(Z124="x",'3 - Projects'!$I197)+IF(Z125="x",'3 - Projects'!$I198)</f>
        <v>0</v>
      </c>
      <c r="AA349" s="85">
        <f>IF(AA121="x",'3 - Projects'!$I194,0)+IF(AA122="x",'3 - Projects'!$I195)+IF(AA123="x",'3 - Projects'!$I196)+IF(AA124="x",'3 - Projects'!$I197)+IF(AA125="x",'3 - Projects'!$I198)</f>
        <v>0</v>
      </c>
      <c r="AB349" s="85">
        <f>IF(AB121="x",'3 - Projects'!$I194,0)+IF(AB122="x",'3 - Projects'!$I195)+IF(AB123="x",'3 - Projects'!$I196)+IF(AB124="x",'3 - Projects'!$I197)+IF(AB125="x",'3 - Projects'!$I198)</f>
        <v>0</v>
      </c>
      <c r="AC349" s="85">
        <f>IF(AC121="x",'3 - Projects'!$I194,0)+IF(AC122="x",'3 - Projects'!$I195)+IF(AC123="x",'3 - Projects'!$I196)+IF(AC124="x",'3 - Projects'!$I197)+IF(AC125="x",'3 - Projects'!$I198)</f>
        <v>0</v>
      </c>
      <c r="AD349" s="85">
        <f>IF(AD121="x",'3 - Projects'!$I194,0)+IF(AD122="x",'3 - Projects'!$I195)+IF(AD123="x",'3 - Projects'!$I196)+IF(AD124="x",'3 - Projects'!$I197)+IF(AD125="x",'3 - Projects'!$I198)</f>
        <v>0</v>
      </c>
      <c r="AE349" s="85">
        <f>IF(AE121="x",'3 - Projects'!$I194,0)+IF(AE122="x",'3 - Projects'!$I195)+IF(AE123="x",'3 - Projects'!$I196)+IF(AE124="x",'3 - Projects'!$I197)+IF(AE125="x",'3 - Projects'!$I198)</f>
        <v>0</v>
      </c>
      <c r="AF349" s="85">
        <f>IF(AF121="x",'3 - Projects'!$I194,0)+IF(AF122="x",'3 - Projects'!$I195)+IF(AF123="x",'3 - Projects'!$I196)+IF(AF124="x",'3 - Projects'!$I197)+IF(AF125="x",'3 - Projects'!$I198)</f>
        <v>0</v>
      </c>
      <c r="AG349" s="85">
        <f>IF(AG121="x",'3 - Projects'!$I194,0)+IF(AG122="x",'3 - Projects'!$I195)+IF(AG123="x",'3 - Projects'!$I196)+IF(AG124="x",'3 - Projects'!$I197)+IF(AG125="x",'3 - Projects'!$I198)</f>
        <v>0</v>
      </c>
      <c r="AH349" s="85">
        <f>IF(AH121="x",'3 - Projects'!$I194,0)+IF(AH122="x",'3 - Projects'!$I195)+IF(AH123="x",'3 - Projects'!$I196)+IF(AH124="x",'3 - Projects'!$I197)+IF(AH125="x",'3 - Projects'!$I198)</f>
        <v>0</v>
      </c>
      <c r="AI349" s="85">
        <f>IF(AI121="x",'3 - Projects'!$I194,0)+IF(AI122="x",'3 - Projects'!$I195)+IF(AI123="x",'3 - Projects'!$I196)+IF(AI124="x",'3 - Projects'!$I197)+IF(AI125="x",'3 - Projects'!$I198)</f>
        <v>0</v>
      </c>
      <c r="AJ349" s="85">
        <f>IF(AJ121="x",'3 - Projects'!$I194,0)+IF(AJ122="x",'3 - Projects'!$I195)+IF(AJ123="x",'3 - Projects'!$I196)+IF(AJ124="x",'3 - Projects'!$I197)+IF(AJ125="x",'3 - Projects'!$I198)</f>
        <v>0</v>
      </c>
      <c r="AK349" s="85">
        <f>IF(AK121="x",'3 - Projects'!$I194,0)+IF(AK122="x",'3 - Projects'!$I195)+IF(AK123="x",'3 - Projects'!$I196)+IF(AK124="x",'3 - Projects'!$I197)+IF(AK125="x",'3 - Projects'!$I198)</f>
        <v>0</v>
      </c>
      <c r="AL349" s="85">
        <f>IF(AL121="x",'3 - Projects'!$I194,0)+IF(AL122="x",'3 - Projects'!$I195)+IF(AL123="x",'3 - Projects'!$I196)+IF(AL124="x",'3 - Projects'!$I197)+IF(AL125="x",'3 - Projects'!$I198)</f>
        <v>0</v>
      </c>
      <c r="AM349" s="85">
        <f>IF(AM121="x",'3 - Projects'!$I194,0)+IF(AM122="x",'3 - Projects'!$I195)+IF(AM123="x",'3 - Projects'!$I196)+IF(AM124="x",'3 - Projects'!$I197)+IF(AM125="x",'3 - Projects'!$I198)</f>
        <v>0</v>
      </c>
      <c r="AN349" s="85">
        <f>IF(AN121="x",'3 - Projects'!$I194,0)+IF(AN122="x",'3 - Projects'!$I195)+IF(AN123="x",'3 - Projects'!$I196)+IF(AN124="x",'3 - Projects'!$I197)+IF(AN125="x",'3 - Projects'!$I198)</f>
        <v>0</v>
      </c>
      <c r="AO349" s="85">
        <f>IF(AO121="x",'3 - Projects'!$I194,0)+IF(AO122="x",'3 - Projects'!$I195)+IF(AO123="x",'3 - Projects'!$I196)+IF(AO124="x",'3 - Projects'!$I197)+IF(AO125="x",'3 - Projects'!$I198)</f>
        <v>0</v>
      </c>
      <c r="AP349" s="85">
        <f>IF(AP121="x",'3 - Projects'!$I194,0)+IF(AP122="x",'3 - Projects'!$I195)+IF(AP123="x",'3 - Projects'!$I196)+IF(AP124="x",'3 - Projects'!$I197)+IF(AP125="x",'3 - Projects'!$I198)</f>
        <v>0</v>
      </c>
      <c r="AQ349" s="85">
        <f>IF(AQ121="x",'3 - Projects'!$I194,0)+IF(AQ122="x",'3 - Projects'!$I195)+IF(AQ123="x",'3 - Projects'!$I196)+IF(AQ124="x",'3 - Projects'!$I197)+IF(AQ125="x",'3 - Projects'!$I198)</f>
        <v>0</v>
      </c>
      <c r="AR349" s="85">
        <f>IF(AR121="x",'3 - Projects'!$I194,0)+IF(AR122="x",'3 - Projects'!$I195)+IF(AR123="x",'3 - Projects'!$I196)+IF(AR124="x",'3 - Projects'!$I197)+IF(AR125="x",'3 - Projects'!$I198)</f>
        <v>0</v>
      </c>
      <c r="AS349" s="85">
        <f>IF(AS121="x",'3 - Projects'!$I194,0)+IF(AS122="x",'3 - Projects'!$I195)+IF(AS123="x",'3 - Projects'!$I196)+IF(AS124="x",'3 - Projects'!$I197)+IF(AS125="x",'3 - Projects'!$I198)</f>
        <v>0</v>
      </c>
      <c r="AT349" s="85">
        <f>IF(AT121="x",'3 - Projects'!$I194,0)+IF(AT122="x",'3 - Projects'!$I195)+IF(AT123="x",'3 - Projects'!$I196)+IF(AT124="x",'3 - Projects'!$I197)+IF(AT125="x",'3 - Projects'!$I198)</f>
        <v>0</v>
      </c>
      <c r="AU349" s="85">
        <f>IF(AU121="x",'3 - Projects'!$I194,0)+IF(AU122="x",'3 - Projects'!$I195)+IF(AU123="x",'3 - Projects'!$I196)+IF(AU124="x",'3 - Projects'!$I197)+IF(AU125="x",'3 - Projects'!$I198)</f>
        <v>0</v>
      </c>
      <c r="AV349" s="85">
        <f>IF(AV121="x",'3 - Projects'!$I194,0)+IF(AV122="x",'3 - Projects'!$I195)+IF(AV123="x",'3 - Projects'!$I196)+IF(AV124="x",'3 - Projects'!$I197)+IF(AV125="x",'3 - Projects'!$I198)</f>
        <v>0</v>
      </c>
      <c r="AW349" s="85">
        <f>IF(AW121="x",'3 - Projects'!$I194,0)+IF(AW122="x",'3 - Projects'!$I195)+IF(AW123="x",'3 - Projects'!$I196)+IF(AW124="x",'3 - Projects'!$I197)+IF(AW125="x",'3 - Projects'!$I198)</f>
        <v>0</v>
      </c>
      <c r="AX349" s="85">
        <f>IF(AX121="x",'3 - Projects'!$I194,0)+IF(AX122="x",'3 - Projects'!$I195)+IF(AX123="x",'3 - Projects'!$I196)+IF(AX124="x",'3 - Projects'!$I197)+IF(AX125="x",'3 - Projects'!$I198)</f>
        <v>0</v>
      </c>
      <c r="AY349" s="85">
        <f>IF(AY121="x",'3 - Projects'!$I194,0)+IF(AY122="x",'3 - Projects'!$I195)+IF(AY123="x",'3 - Projects'!$I196)+IF(AY124="x",'3 - Projects'!$I197)+IF(AY125="x",'3 - Projects'!$I198)</f>
        <v>0</v>
      </c>
      <c r="AZ349" s="85">
        <f>IF(AZ121="x",'3 - Projects'!$I194,0)+IF(AZ122="x",'3 - Projects'!$I195)+IF(AZ123="x",'3 - Projects'!$I196)+IF(AZ124="x",'3 - Projects'!$I197)+IF(AZ125="x",'3 - Projects'!$I198)</f>
        <v>0</v>
      </c>
      <c r="BA349" s="85">
        <f>IF(BA121="x",'3 - Projects'!$I194,0)+IF(BA122="x",'3 - Projects'!$I195)+IF(BA123="x",'3 - Projects'!$I196)+IF(BA124="x",'3 - Projects'!$I197)+IF(BA125="x",'3 - Projects'!$I198)</f>
        <v>0</v>
      </c>
      <c r="BB349" s="85">
        <f>IF(BB121="x",'3 - Projects'!$I194,0)+IF(BB122="x",'3 - Projects'!$I195)+IF(BB123="x",'3 - Projects'!$I196)+IF(BB124="x",'3 - Projects'!$I197)+IF(BB125="x",'3 - Projects'!$I198)</f>
        <v>0</v>
      </c>
      <c r="BC349" s="85">
        <f>IF(BC121="x",'3 - Projects'!$I194,0)+IF(BC122="x",'3 - Projects'!$I195)+IF(BC123="x",'3 - Projects'!$I196)+IF(BC124="x",'3 - Projects'!$I197)+IF(BC125="x",'3 - Projects'!$I198)</f>
        <v>0</v>
      </c>
      <c r="BD349" s="85">
        <f>IF(BD121="x",'3 - Projects'!$I194,0)+IF(BD122="x",'3 - Projects'!$I195)+IF(BD123="x",'3 - Projects'!$I196)+IF(BD124="x",'3 - Projects'!$I197)+IF(BD125="x",'3 - Projects'!$I198)</f>
        <v>0</v>
      </c>
      <c r="BE349" s="85">
        <f>IF(BE121="x",'3 - Projects'!$I194,0)+IF(BE122="x",'3 - Projects'!$I195)+IF(BE123="x",'3 - Projects'!$I196)+IF(BE124="x",'3 - Projects'!$I197)+IF(BE125="x",'3 - Projects'!$I198)</f>
        <v>0</v>
      </c>
      <c r="BF349" s="85">
        <f>IF(BF121="x",'3 - Projects'!$I194,0)+IF(BF122="x",'3 - Projects'!$I195)+IF(BF123="x",'3 - Projects'!$I196)+IF(BF124="x",'3 - Projects'!$I197)+IF(BF125="x",'3 - Projects'!$I198)</f>
        <v>0</v>
      </c>
      <c r="BG349" s="85">
        <f>IF(BG121="x",'3 - Projects'!$I194,0)+IF(BG122="x",'3 - Projects'!$I195)+IF(BG123="x",'3 - Projects'!$I196)+IF(BG124="x",'3 - Projects'!$I197)+IF(BG125="x",'3 - Projects'!$I198)</f>
        <v>0</v>
      </c>
      <c r="BH349" s="86">
        <f>IF(BH121="x",'3 - Projects'!$I194,0)+IF(BH122="x",'3 - Projects'!$I195)+IF(BH123="x",'3 - Projects'!$I196)+IF(BH124="x",'3 - Projects'!$I197)+IF(BH125="x",'3 - Projects'!$I198)</f>
        <v>0</v>
      </c>
    </row>
    <row r="350" spans="1:60">
      <c r="A350" s="84"/>
      <c r="B350" s="85" t="str">
        <f>IF(Resource4_Name&lt;&gt;"",Resource4_Name&amp;"(s)","")</f>
        <v/>
      </c>
      <c r="C350" s="85"/>
      <c r="D350" s="85"/>
      <c r="E350" s="85"/>
      <c r="F350" s="85"/>
      <c r="G350" s="85"/>
      <c r="H350" s="85"/>
      <c r="I350" s="84">
        <f>IF(I121="x",'3 - Projects'!$J194,0)+IF(I122="x",'3 - Projects'!$J195)+IF(I123="x",'3 - Projects'!$J196)+IF(I124="x",'3 - Projects'!$J197)+IF(I125="x",'3 - Projects'!$J198)</f>
        <v>0</v>
      </c>
      <c r="J350" s="85">
        <f>IF(J121="x",'3 - Projects'!$J194,0)+IF(J122="x",'3 - Projects'!$J195)+IF(J123="x",'3 - Projects'!$J196)+IF(J124="x",'3 - Projects'!$J197)+IF(J125="x",'3 - Projects'!$J198)</f>
        <v>0</v>
      </c>
      <c r="K350" s="85">
        <f>IF(K121="x",'3 - Projects'!$J194,0)+IF(K122="x",'3 - Projects'!$J195)+IF(K123="x",'3 - Projects'!$J196)+IF(K124="x",'3 - Projects'!$J197)+IF(K125="x",'3 - Projects'!$J198)</f>
        <v>0</v>
      </c>
      <c r="L350" s="85">
        <f>IF(L121="x",'3 - Projects'!$J194,0)+IF(L122="x",'3 - Projects'!$J195)+IF(L123="x",'3 - Projects'!$J196)+IF(L124="x",'3 - Projects'!$J197)+IF(L125="x",'3 - Projects'!$J198)</f>
        <v>0</v>
      </c>
      <c r="M350" s="85">
        <f>IF(M121="x",'3 - Projects'!$J194,0)+IF(M122="x",'3 - Projects'!$J195)+IF(M123="x",'3 - Projects'!$J196)+IF(M124="x",'3 - Projects'!$J197)+IF(M125="x",'3 - Projects'!$J198)</f>
        <v>0</v>
      </c>
      <c r="N350" s="85">
        <f>IF(N121="x",'3 - Projects'!$J194,0)+IF(N122="x",'3 - Projects'!$J195)+IF(N123="x",'3 - Projects'!$J196)+IF(N124="x",'3 - Projects'!$J197)+IF(N125="x",'3 - Projects'!$J198)</f>
        <v>0</v>
      </c>
      <c r="O350" s="85">
        <f>IF(O121="x",'3 - Projects'!$J194,0)+IF(O122="x",'3 - Projects'!$J195)+IF(O123="x",'3 - Projects'!$J196)+IF(O124="x",'3 - Projects'!$J197)+IF(O125="x",'3 - Projects'!$J198)</f>
        <v>0</v>
      </c>
      <c r="P350" s="85">
        <f>IF(P121="x",'3 - Projects'!$J194,0)+IF(P122="x",'3 - Projects'!$J195)+IF(P123="x",'3 - Projects'!$J196)+IF(P124="x",'3 - Projects'!$J197)+IF(P125="x",'3 - Projects'!$J198)</f>
        <v>0</v>
      </c>
      <c r="Q350" s="85">
        <f>IF(Q121="x",'3 - Projects'!$J194,0)+IF(Q122="x",'3 - Projects'!$J195)+IF(Q123="x",'3 - Projects'!$J196)+IF(Q124="x",'3 - Projects'!$J197)+IF(Q125="x",'3 - Projects'!$J198)</f>
        <v>0</v>
      </c>
      <c r="R350" s="85">
        <f>IF(R121="x",'3 - Projects'!$J194,0)+IF(R122="x",'3 - Projects'!$J195)+IF(R123="x",'3 - Projects'!$J196)+IF(R124="x",'3 - Projects'!$J197)+IF(R125="x",'3 - Projects'!$J198)</f>
        <v>0</v>
      </c>
      <c r="S350" s="85">
        <f>IF(S121="x",'3 - Projects'!$J194,0)+IF(S122="x",'3 - Projects'!$J195)+IF(S123="x",'3 - Projects'!$J196)+IF(S124="x",'3 - Projects'!$J197)+IF(S125="x",'3 - Projects'!$J198)</f>
        <v>0</v>
      </c>
      <c r="T350" s="85">
        <f>IF(T121="x",'3 - Projects'!$J194,0)+IF(T122="x",'3 - Projects'!$J195)+IF(T123="x",'3 - Projects'!$J196)+IF(T124="x",'3 - Projects'!$J197)+IF(T125="x",'3 - Projects'!$J198)</f>
        <v>0</v>
      </c>
      <c r="U350" s="85">
        <f>IF(U121="x",'3 - Projects'!$J194,0)+IF(U122="x",'3 - Projects'!$J195)+IF(U123="x",'3 - Projects'!$J196)+IF(U124="x",'3 - Projects'!$J197)+IF(U125="x",'3 - Projects'!$J198)</f>
        <v>0</v>
      </c>
      <c r="V350" s="85">
        <f>IF(V121="x",'3 - Projects'!$J194,0)+IF(V122="x",'3 - Projects'!$J195)+IF(V123="x",'3 - Projects'!$J196)+IF(V124="x",'3 - Projects'!$J197)+IF(V125="x",'3 - Projects'!$J198)</f>
        <v>0</v>
      </c>
      <c r="W350" s="85">
        <f>IF(W121="x",'3 - Projects'!$J194,0)+IF(W122="x",'3 - Projects'!$J195)+IF(W123="x",'3 - Projects'!$J196)+IF(W124="x",'3 - Projects'!$J197)+IF(W125="x",'3 - Projects'!$J198)</f>
        <v>0</v>
      </c>
      <c r="X350" s="85">
        <f>IF(X121="x",'3 - Projects'!$J194,0)+IF(X122="x",'3 - Projects'!$J195)+IF(X123="x",'3 - Projects'!$J196)+IF(X124="x",'3 - Projects'!$J197)+IF(X125="x",'3 - Projects'!$J198)</f>
        <v>0</v>
      </c>
      <c r="Y350" s="85">
        <f>IF(Y121="x",'3 - Projects'!$J194,0)+IF(Y122="x",'3 - Projects'!$J195)+IF(Y123="x",'3 - Projects'!$J196)+IF(Y124="x",'3 - Projects'!$J197)+IF(Y125="x",'3 - Projects'!$J198)</f>
        <v>0</v>
      </c>
      <c r="Z350" s="85">
        <f>IF(Z121="x",'3 - Projects'!$J194,0)+IF(Z122="x",'3 - Projects'!$J195)+IF(Z123="x",'3 - Projects'!$J196)+IF(Z124="x",'3 - Projects'!$J197)+IF(Z125="x",'3 - Projects'!$J198)</f>
        <v>0</v>
      </c>
      <c r="AA350" s="85">
        <f>IF(AA121="x",'3 - Projects'!$J194,0)+IF(AA122="x",'3 - Projects'!$J195)+IF(AA123="x",'3 - Projects'!$J196)+IF(AA124="x",'3 - Projects'!$J197)+IF(AA125="x",'3 - Projects'!$J198)</f>
        <v>0</v>
      </c>
      <c r="AB350" s="85">
        <f>IF(AB121="x",'3 - Projects'!$J194,0)+IF(AB122="x",'3 - Projects'!$J195)+IF(AB123="x",'3 - Projects'!$J196)+IF(AB124="x",'3 - Projects'!$J197)+IF(AB125="x",'3 - Projects'!$J198)</f>
        <v>0</v>
      </c>
      <c r="AC350" s="85">
        <f>IF(AC121="x",'3 - Projects'!$J194,0)+IF(AC122="x",'3 - Projects'!$J195)+IF(AC123="x",'3 - Projects'!$J196)+IF(AC124="x",'3 - Projects'!$J197)+IF(AC125="x",'3 - Projects'!$J198)</f>
        <v>0</v>
      </c>
      <c r="AD350" s="85">
        <f>IF(AD121="x",'3 - Projects'!$J194,0)+IF(AD122="x",'3 - Projects'!$J195)+IF(AD123="x",'3 - Projects'!$J196)+IF(AD124="x",'3 - Projects'!$J197)+IF(AD125="x",'3 - Projects'!$J198)</f>
        <v>0</v>
      </c>
      <c r="AE350" s="85">
        <f>IF(AE121="x",'3 - Projects'!$J194,0)+IF(AE122="x",'3 - Projects'!$J195)+IF(AE123="x",'3 - Projects'!$J196)+IF(AE124="x",'3 - Projects'!$J197)+IF(AE125="x",'3 - Projects'!$J198)</f>
        <v>0</v>
      </c>
      <c r="AF350" s="85">
        <f>IF(AF121="x",'3 - Projects'!$J194,0)+IF(AF122="x",'3 - Projects'!$J195)+IF(AF123="x",'3 - Projects'!$J196)+IF(AF124="x",'3 - Projects'!$J197)+IF(AF125="x",'3 - Projects'!$J198)</f>
        <v>0</v>
      </c>
      <c r="AG350" s="85">
        <f>IF(AG121="x",'3 - Projects'!$J194,0)+IF(AG122="x",'3 - Projects'!$J195)+IF(AG123="x",'3 - Projects'!$J196)+IF(AG124="x",'3 - Projects'!$J197)+IF(AG125="x",'3 - Projects'!$J198)</f>
        <v>0</v>
      </c>
      <c r="AH350" s="85">
        <f>IF(AH121="x",'3 - Projects'!$J194,0)+IF(AH122="x",'3 - Projects'!$J195)+IF(AH123="x",'3 - Projects'!$J196)+IF(AH124="x",'3 - Projects'!$J197)+IF(AH125="x",'3 - Projects'!$J198)</f>
        <v>0</v>
      </c>
      <c r="AI350" s="85">
        <f>IF(AI121="x",'3 - Projects'!$J194,0)+IF(AI122="x",'3 - Projects'!$J195)+IF(AI123="x",'3 - Projects'!$J196)+IF(AI124="x",'3 - Projects'!$J197)+IF(AI125="x",'3 - Projects'!$J198)</f>
        <v>0</v>
      </c>
      <c r="AJ350" s="85">
        <f>IF(AJ121="x",'3 - Projects'!$J194,0)+IF(AJ122="x",'3 - Projects'!$J195)+IF(AJ123="x",'3 - Projects'!$J196)+IF(AJ124="x",'3 - Projects'!$J197)+IF(AJ125="x",'3 - Projects'!$J198)</f>
        <v>0</v>
      </c>
      <c r="AK350" s="85">
        <f>IF(AK121="x",'3 - Projects'!$J194,0)+IF(AK122="x",'3 - Projects'!$J195)+IF(AK123="x",'3 - Projects'!$J196)+IF(AK124="x",'3 - Projects'!$J197)+IF(AK125="x",'3 - Projects'!$J198)</f>
        <v>0</v>
      </c>
      <c r="AL350" s="85">
        <f>IF(AL121="x",'3 - Projects'!$J194,0)+IF(AL122="x",'3 - Projects'!$J195)+IF(AL123="x",'3 - Projects'!$J196)+IF(AL124="x",'3 - Projects'!$J197)+IF(AL125="x",'3 - Projects'!$J198)</f>
        <v>0</v>
      </c>
      <c r="AM350" s="85">
        <f>IF(AM121="x",'3 - Projects'!$J194,0)+IF(AM122="x",'3 - Projects'!$J195)+IF(AM123="x",'3 - Projects'!$J196)+IF(AM124="x",'3 - Projects'!$J197)+IF(AM125="x",'3 - Projects'!$J198)</f>
        <v>0</v>
      </c>
      <c r="AN350" s="85">
        <f>IF(AN121="x",'3 - Projects'!$J194,0)+IF(AN122="x",'3 - Projects'!$J195)+IF(AN123="x",'3 - Projects'!$J196)+IF(AN124="x",'3 - Projects'!$J197)+IF(AN125="x",'3 - Projects'!$J198)</f>
        <v>0</v>
      </c>
      <c r="AO350" s="85">
        <f>IF(AO121="x",'3 - Projects'!$J194,0)+IF(AO122="x",'3 - Projects'!$J195)+IF(AO123="x",'3 - Projects'!$J196)+IF(AO124="x",'3 - Projects'!$J197)+IF(AO125="x",'3 - Projects'!$J198)</f>
        <v>0</v>
      </c>
      <c r="AP350" s="85">
        <f>IF(AP121="x",'3 - Projects'!$J194,0)+IF(AP122="x",'3 - Projects'!$J195)+IF(AP123="x",'3 - Projects'!$J196)+IF(AP124="x",'3 - Projects'!$J197)+IF(AP125="x",'3 - Projects'!$J198)</f>
        <v>0</v>
      </c>
      <c r="AQ350" s="85">
        <f>IF(AQ121="x",'3 - Projects'!$J194,0)+IF(AQ122="x",'3 - Projects'!$J195)+IF(AQ123="x",'3 - Projects'!$J196)+IF(AQ124="x",'3 - Projects'!$J197)+IF(AQ125="x",'3 - Projects'!$J198)</f>
        <v>0</v>
      </c>
      <c r="AR350" s="85">
        <f>IF(AR121="x",'3 - Projects'!$J194,0)+IF(AR122="x",'3 - Projects'!$J195)+IF(AR123="x",'3 - Projects'!$J196)+IF(AR124="x",'3 - Projects'!$J197)+IF(AR125="x",'3 - Projects'!$J198)</f>
        <v>0</v>
      </c>
      <c r="AS350" s="85">
        <f>IF(AS121="x",'3 - Projects'!$J194,0)+IF(AS122="x",'3 - Projects'!$J195)+IF(AS123="x",'3 - Projects'!$J196)+IF(AS124="x",'3 - Projects'!$J197)+IF(AS125="x",'3 - Projects'!$J198)</f>
        <v>0</v>
      </c>
      <c r="AT350" s="85">
        <f>IF(AT121="x",'3 - Projects'!$J194,0)+IF(AT122="x",'3 - Projects'!$J195)+IF(AT123="x",'3 - Projects'!$J196)+IF(AT124="x",'3 - Projects'!$J197)+IF(AT125="x",'3 - Projects'!$J198)</f>
        <v>0</v>
      </c>
      <c r="AU350" s="85">
        <f>IF(AU121="x",'3 - Projects'!$J194,0)+IF(AU122="x",'3 - Projects'!$J195)+IF(AU123="x",'3 - Projects'!$J196)+IF(AU124="x",'3 - Projects'!$J197)+IF(AU125="x",'3 - Projects'!$J198)</f>
        <v>0</v>
      </c>
      <c r="AV350" s="85">
        <f>IF(AV121="x",'3 - Projects'!$J194,0)+IF(AV122="x",'3 - Projects'!$J195)+IF(AV123="x",'3 - Projects'!$J196)+IF(AV124="x",'3 - Projects'!$J197)+IF(AV125="x",'3 - Projects'!$J198)</f>
        <v>0</v>
      </c>
      <c r="AW350" s="85">
        <f>IF(AW121="x",'3 - Projects'!$J194,0)+IF(AW122="x",'3 - Projects'!$J195)+IF(AW123="x",'3 - Projects'!$J196)+IF(AW124="x",'3 - Projects'!$J197)+IF(AW125="x",'3 - Projects'!$J198)</f>
        <v>0</v>
      </c>
      <c r="AX350" s="85">
        <f>IF(AX121="x",'3 - Projects'!$J194,0)+IF(AX122="x",'3 - Projects'!$J195)+IF(AX123="x",'3 - Projects'!$J196)+IF(AX124="x",'3 - Projects'!$J197)+IF(AX125="x",'3 - Projects'!$J198)</f>
        <v>0</v>
      </c>
      <c r="AY350" s="85">
        <f>IF(AY121="x",'3 - Projects'!$J194,0)+IF(AY122="x",'3 - Projects'!$J195)+IF(AY123="x",'3 - Projects'!$J196)+IF(AY124="x",'3 - Projects'!$J197)+IF(AY125="x",'3 - Projects'!$J198)</f>
        <v>0</v>
      </c>
      <c r="AZ350" s="85">
        <f>IF(AZ121="x",'3 - Projects'!$J194,0)+IF(AZ122="x",'3 - Projects'!$J195)+IF(AZ123="x",'3 - Projects'!$J196)+IF(AZ124="x",'3 - Projects'!$J197)+IF(AZ125="x",'3 - Projects'!$J198)</f>
        <v>0</v>
      </c>
      <c r="BA350" s="85">
        <f>IF(BA121="x",'3 - Projects'!$J194,0)+IF(BA122="x",'3 - Projects'!$J195)+IF(BA123="x",'3 - Projects'!$J196)+IF(BA124="x",'3 - Projects'!$J197)+IF(BA125="x",'3 - Projects'!$J198)</f>
        <v>0</v>
      </c>
      <c r="BB350" s="85">
        <f>IF(BB121="x",'3 - Projects'!$J194,0)+IF(BB122="x",'3 - Projects'!$J195)+IF(BB123="x",'3 - Projects'!$J196)+IF(BB124="x",'3 - Projects'!$J197)+IF(BB125="x",'3 - Projects'!$J198)</f>
        <v>0</v>
      </c>
      <c r="BC350" s="85">
        <f>IF(BC121="x",'3 - Projects'!$J194,0)+IF(BC122="x",'3 - Projects'!$J195)+IF(BC123="x",'3 - Projects'!$J196)+IF(BC124="x",'3 - Projects'!$J197)+IF(BC125="x",'3 - Projects'!$J198)</f>
        <v>0</v>
      </c>
      <c r="BD350" s="85">
        <f>IF(BD121="x",'3 - Projects'!$J194,0)+IF(BD122="x",'3 - Projects'!$J195)+IF(BD123="x",'3 - Projects'!$J196)+IF(BD124="x",'3 - Projects'!$J197)+IF(BD125="x",'3 - Projects'!$J198)</f>
        <v>0</v>
      </c>
      <c r="BE350" s="85">
        <f>IF(BE121="x",'3 - Projects'!$J194,0)+IF(BE122="x",'3 - Projects'!$J195)+IF(BE123="x",'3 - Projects'!$J196)+IF(BE124="x",'3 - Projects'!$J197)+IF(BE125="x",'3 - Projects'!$J198)</f>
        <v>0</v>
      </c>
      <c r="BF350" s="85">
        <f>IF(BF121="x",'3 - Projects'!$J194,0)+IF(BF122="x",'3 - Projects'!$J195)+IF(BF123="x",'3 - Projects'!$J196)+IF(BF124="x",'3 - Projects'!$J197)+IF(BF125="x",'3 - Projects'!$J198)</f>
        <v>0</v>
      </c>
      <c r="BG350" s="85">
        <f>IF(BG121="x",'3 - Projects'!$J194,0)+IF(BG122="x",'3 - Projects'!$J195)+IF(BG123="x",'3 - Projects'!$J196)+IF(BG124="x",'3 - Projects'!$J197)+IF(BG125="x",'3 - Projects'!$J198)</f>
        <v>0</v>
      </c>
      <c r="BH350" s="86">
        <f>IF(BH121="x",'3 - Projects'!$J194,0)+IF(BH122="x",'3 - Projects'!$J195)+IF(BH123="x",'3 - Projects'!$J196)+IF(BH124="x",'3 - Projects'!$J197)+IF(BH125="x",'3 - Projects'!$J198)</f>
        <v>0</v>
      </c>
    </row>
    <row r="351" spans="1:60">
      <c r="A351" s="84"/>
      <c r="B351" s="85" t="str">
        <f>IF(Resource5_Name&lt;&gt;"",Resource5_Name&amp;"(s)","")</f>
        <v/>
      </c>
      <c r="C351" s="85"/>
      <c r="D351" s="85"/>
      <c r="E351" s="85"/>
      <c r="F351" s="85"/>
      <c r="G351" s="85"/>
      <c r="H351" s="85"/>
      <c r="I351" s="84">
        <f>IF(I121="x",'3 - Projects'!$K194,0)+IF(I122="x",'3 - Projects'!$K195)+IF(I123="x",'3 - Projects'!$K196)+IF(I124="x",'3 - Projects'!$K197)+IF(I125="x",'3 - Projects'!$K198)</f>
        <v>0</v>
      </c>
      <c r="J351" s="85">
        <f>IF(J121="x",'3 - Projects'!$K194,0)+IF(J122="x",'3 - Projects'!$K195)+IF(J123="x",'3 - Projects'!$K196)+IF(J124="x",'3 - Projects'!$K197)+IF(J125="x",'3 - Projects'!$K198)</f>
        <v>0</v>
      </c>
      <c r="K351" s="85">
        <f>IF(K121="x",'3 - Projects'!$K194,0)+IF(K122="x",'3 - Projects'!$K195)+IF(K123="x",'3 - Projects'!$K196)+IF(K124="x",'3 - Projects'!$K197)+IF(K125="x",'3 - Projects'!$K198)</f>
        <v>0</v>
      </c>
      <c r="L351" s="85">
        <f>IF(L121="x",'3 - Projects'!$K194,0)+IF(L122="x",'3 - Projects'!$K195)+IF(L123="x",'3 - Projects'!$K196)+IF(L124="x",'3 - Projects'!$K197)+IF(L125="x",'3 - Projects'!$K198)</f>
        <v>0</v>
      </c>
      <c r="M351" s="85">
        <f>IF(M121="x",'3 - Projects'!$K194,0)+IF(M122="x",'3 - Projects'!$K195)+IF(M123="x",'3 - Projects'!$K196)+IF(M124="x",'3 - Projects'!$K197)+IF(M125="x",'3 - Projects'!$K198)</f>
        <v>0</v>
      </c>
      <c r="N351" s="85">
        <f>IF(N121="x",'3 - Projects'!$K194,0)+IF(N122="x",'3 - Projects'!$K195)+IF(N123="x",'3 - Projects'!$K196)+IF(N124="x",'3 - Projects'!$K197)+IF(N125="x",'3 - Projects'!$K198)</f>
        <v>0</v>
      </c>
      <c r="O351" s="85">
        <f>IF(O121="x",'3 - Projects'!$K194,0)+IF(O122="x",'3 - Projects'!$K195)+IF(O123="x",'3 - Projects'!$K196)+IF(O124="x",'3 - Projects'!$K197)+IF(O125="x",'3 - Projects'!$K198)</f>
        <v>0</v>
      </c>
      <c r="P351" s="85">
        <f>IF(P121="x",'3 - Projects'!$K194,0)+IF(P122="x",'3 - Projects'!$K195)+IF(P123="x",'3 - Projects'!$K196)+IF(P124="x",'3 - Projects'!$K197)+IF(P125="x",'3 - Projects'!$K198)</f>
        <v>0</v>
      </c>
      <c r="Q351" s="85">
        <f>IF(Q121="x",'3 - Projects'!$K194,0)+IF(Q122="x",'3 - Projects'!$K195)+IF(Q123="x",'3 - Projects'!$K196)+IF(Q124="x",'3 - Projects'!$K197)+IF(Q125="x",'3 - Projects'!$K198)</f>
        <v>0</v>
      </c>
      <c r="R351" s="85">
        <f>IF(R121="x",'3 - Projects'!$K194,0)+IF(R122="x",'3 - Projects'!$K195)+IF(R123="x",'3 - Projects'!$K196)+IF(R124="x",'3 - Projects'!$K197)+IF(R125="x",'3 - Projects'!$K198)</f>
        <v>0</v>
      </c>
      <c r="S351" s="85">
        <f>IF(S121="x",'3 - Projects'!$K194,0)+IF(S122="x",'3 - Projects'!$K195)+IF(S123="x",'3 - Projects'!$K196)+IF(S124="x",'3 - Projects'!$K197)+IF(S125="x",'3 - Projects'!$K198)</f>
        <v>0</v>
      </c>
      <c r="T351" s="85">
        <f>IF(T121="x",'3 - Projects'!$K194,0)+IF(T122="x",'3 - Projects'!$K195)+IF(T123="x",'3 - Projects'!$K196)+IF(T124="x",'3 - Projects'!$K197)+IF(T125="x",'3 - Projects'!$K198)</f>
        <v>0</v>
      </c>
      <c r="U351" s="85">
        <f>IF(U121="x",'3 - Projects'!$K194,0)+IF(U122="x",'3 - Projects'!$K195)+IF(U123="x",'3 - Projects'!$K196)+IF(U124="x",'3 - Projects'!$K197)+IF(U125="x",'3 - Projects'!$K198)</f>
        <v>0</v>
      </c>
      <c r="V351" s="85">
        <f>IF(V121="x",'3 - Projects'!$K194,0)+IF(V122="x",'3 - Projects'!$K195)+IF(V123="x",'3 - Projects'!$K196)+IF(V124="x",'3 - Projects'!$K197)+IF(V125="x",'3 - Projects'!$K198)</f>
        <v>0</v>
      </c>
      <c r="W351" s="85">
        <f>IF(W121="x",'3 - Projects'!$K194,0)+IF(W122="x",'3 - Projects'!$K195)+IF(W123="x",'3 - Projects'!$K196)+IF(W124="x",'3 - Projects'!$K197)+IF(W125="x",'3 - Projects'!$K198)</f>
        <v>0</v>
      </c>
      <c r="X351" s="85">
        <f>IF(X121="x",'3 - Projects'!$K194,0)+IF(X122="x",'3 - Projects'!$K195)+IF(X123="x",'3 - Projects'!$K196)+IF(X124="x",'3 - Projects'!$K197)+IF(X125="x",'3 - Projects'!$K198)</f>
        <v>0</v>
      </c>
      <c r="Y351" s="85">
        <f>IF(Y121="x",'3 - Projects'!$K194,0)+IF(Y122="x",'3 - Projects'!$K195)+IF(Y123="x",'3 - Projects'!$K196)+IF(Y124="x",'3 - Projects'!$K197)+IF(Y125="x",'3 - Projects'!$K198)</f>
        <v>0</v>
      </c>
      <c r="Z351" s="85">
        <f>IF(Z121="x",'3 - Projects'!$K194,0)+IF(Z122="x",'3 - Projects'!$K195)+IF(Z123="x",'3 - Projects'!$K196)+IF(Z124="x",'3 - Projects'!$K197)+IF(Z125="x",'3 - Projects'!$K198)</f>
        <v>0</v>
      </c>
      <c r="AA351" s="85">
        <f>IF(AA121="x",'3 - Projects'!$K194,0)+IF(AA122="x",'3 - Projects'!$K195)+IF(AA123="x",'3 - Projects'!$K196)+IF(AA124="x",'3 - Projects'!$K197)+IF(AA125="x",'3 - Projects'!$K198)</f>
        <v>0</v>
      </c>
      <c r="AB351" s="85">
        <f>IF(AB121="x",'3 - Projects'!$K194,0)+IF(AB122="x",'3 - Projects'!$K195)+IF(AB123="x",'3 - Projects'!$K196)+IF(AB124="x",'3 - Projects'!$K197)+IF(AB125="x",'3 - Projects'!$K198)</f>
        <v>0</v>
      </c>
      <c r="AC351" s="85">
        <f>IF(AC121="x",'3 - Projects'!$K194,0)+IF(AC122="x",'3 - Projects'!$K195)+IF(AC123="x",'3 - Projects'!$K196)+IF(AC124="x",'3 - Projects'!$K197)+IF(AC125="x",'3 - Projects'!$K198)</f>
        <v>0</v>
      </c>
      <c r="AD351" s="85">
        <f>IF(AD121="x",'3 - Projects'!$K194,0)+IF(AD122="x",'3 - Projects'!$K195)+IF(AD123="x",'3 - Projects'!$K196)+IF(AD124="x",'3 - Projects'!$K197)+IF(AD125="x",'3 - Projects'!$K198)</f>
        <v>0</v>
      </c>
      <c r="AE351" s="85">
        <f>IF(AE121="x",'3 - Projects'!$K194,0)+IF(AE122="x",'3 - Projects'!$K195)+IF(AE123="x",'3 - Projects'!$K196)+IF(AE124="x",'3 - Projects'!$K197)+IF(AE125="x",'3 - Projects'!$K198)</f>
        <v>0</v>
      </c>
      <c r="AF351" s="85">
        <f>IF(AF121="x",'3 - Projects'!$K194,0)+IF(AF122="x",'3 - Projects'!$K195)+IF(AF123="x",'3 - Projects'!$K196)+IF(AF124="x",'3 - Projects'!$K197)+IF(AF125="x",'3 - Projects'!$K198)</f>
        <v>0</v>
      </c>
      <c r="AG351" s="85">
        <f>IF(AG121="x",'3 - Projects'!$K194,0)+IF(AG122="x",'3 - Projects'!$K195)+IF(AG123="x",'3 - Projects'!$K196)+IF(AG124="x",'3 - Projects'!$K197)+IF(AG125="x",'3 - Projects'!$K198)</f>
        <v>0</v>
      </c>
      <c r="AH351" s="85">
        <f>IF(AH121="x",'3 - Projects'!$K194,0)+IF(AH122="x",'3 - Projects'!$K195)+IF(AH123="x",'3 - Projects'!$K196)+IF(AH124="x",'3 - Projects'!$K197)+IF(AH125="x",'3 - Projects'!$K198)</f>
        <v>0</v>
      </c>
      <c r="AI351" s="85">
        <f>IF(AI121="x",'3 - Projects'!$K194,0)+IF(AI122="x",'3 - Projects'!$K195)+IF(AI123="x",'3 - Projects'!$K196)+IF(AI124="x",'3 - Projects'!$K197)+IF(AI125="x",'3 - Projects'!$K198)</f>
        <v>0</v>
      </c>
      <c r="AJ351" s="85">
        <f>IF(AJ121="x",'3 - Projects'!$K194,0)+IF(AJ122="x",'3 - Projects'!$K195)+IF(AJ123="x",'3 - Projects'!$K196)+IF(AJ124="x",'3 - Projects'!$K197)+IF(AJ125="x",'3 - Projects'!$K198)</f>
        <v>0</v>
      </c>
      <c r="AK351" s="85">
        <f>IF(AK121="x",'3 - Projects'!$K194,0)+IF(AK122="x",'3 - Projects'!$K195)+IF(AK123="x",'3 - Projects'!$K196)+IF(AK124="x",'3 - Projects'!$K197)+IF(AK125="x",'3 - Projects'!$K198)</f>
        <v>0</v>
      </c>
      <c r="AL351" s="85">
        <f>IF(AL121="x",'3 - Projects'!$K194,0)+IF(AL122="x",'3 - Projects'!$K195)+IF(AL123="x",'3 - Projects'!$K196)+IF(AL124="x",'3 - Projects'!$K197)+IF(AL125="x",'3 - Projects'!$K198)</f>
        <v>0</v>
      </c>
      <c r="AM351" s="85">
        <f>IF(AM121="x",'3 - Projects'!$K194,0)+IF(AM122="x",'3 - Projects'!$K195)+IF(AM123="x",'3 - Projects'!$K196)+IF(AM124="x",'3 - Projects'!$K197)+IF(AM125="x",'3 - Projects'!$K198)</f>
        <v>0</v>
      </c>
      <c r="AN351" s="85">
        <f>IF(AN121="x",'3 - Projects'!$K194,0)+IF(AN122="x",'3 - Projects'!$K195)+IF(AN123="x",'3 - Projects'!$K196)+IF(AN124="x",'3 - Projects'!$K197)+IF(AN125="x",'3 - Projects'!$K198)</f>
        <v>0</v>
      </c>
      <c r="AO351" s="85">
        <f>IF(AO121="x",'3 - Projects'!$K194,0)+IF(AO122="x",'3 - Projects'!$K195)+IF(AO123="x",'3 - Projects'!$K196)+IF(AO124="x",'3 - Projects'!$K197)+IF(AO125="x",'3 - Projects'!$K198)</f>
        <v>0</v>
      </c>
      <c r="AP351" s="85">
        <f>IF(AP121="x",'3 - Projects'!$K194,0)+IF(AP122="x",'3 - Projects'!$K195)+IF(AP123="x",'3 - Projects'!$K196)+IF(AP124="x",'3 - Projects'!$K197)+IF(AP125="x",'3 - Projects'!$K198)</f>
        <v>0</v>
      </c>
      <c r="AQ351" s="85">
        <f>IF(AQ121="x",'3 - Projects'!$K194,0)+IF(AQ122="x",'3 - Projects'!$K195)+IF(AQ123="x",'3 - Projects'!$K196)+IF(AQ124="x",'3 - Projects'!$K197)+IF(AQ125="x",'3 - Projects'!$K198)</f>
        <v>0</v>
      </c>
      <c r="AR351" s="85">
        <f>IF(AR121="x",'3 - Projects'!$K194,0)+IF(AR122="x",'3 - Projects'!$K195)+IF(AR123="x",'3 - Projects'!$K196)+IF(AR124="x",'3 - Projects'!$K197)+IF(AR125="x",'3 - Projects'!$K198)</f>
        <v>0</v>
      </c>
      <c r="AS351" s="85">
        <f>IF(AS121="x",'3 - Projects'!$K194,0)+IF(AS122="x",'3 - Projects'!$K195)+IF(AS123="x",'3 - Projects'!$K196)+IF(AS124="x",'3 - Projects'!$K197)+IF(AS125="x",'3 - Projects'!$K198)</f>
        <v>0</v>
      </c>
      <c r="AT351" s="85">
        <f>IF(AT121="x",'3 - Projects'!$K194,0)+IF(AT122="x",'3 - Projects'!$K195)+IF(AT123="x",'3 - Projects'!$K196)+IF(AT124="x",'3 - Projects'!$K197)+IF(AT125="x",'3 - Projects'!$K198)</f>
        <v>0</v>
      </c>
      <c r="AU351" s="85">
        <f>IF(AU121="x",'3 - Projects'!$K194,0)+IF(AU122="x",'3 - Projects'!$K195)+IF(AU123="x",'3 - Projects'!$K196)+IF(AU124="x",'3 - Projects'!$K197)+IF(AU125="x",'3 - Projects'!$K198)</f>
        <v>0</v>
      </c>
      <c r="AV351" s="85">
        <f>IF(AV121="x",'3 - Projects'!$K194,0)+IF(AV122="x",'3 - Projects'!$K195)+IF(AV123="x",'3 - Projects'!$K196)+IF(AV124="x",'3 - Projects'!$K197)+IF(AV125="x",'3 - Projects'!$K198)</f>
        <v>0</v>
      </c>
      <c r="AW351" s="85">
        <f>IF(AW121="x",'3 - Projects'!$K194,0)+IF(AW122="x",'3 - Projects'!$K195)+IF(AW123="x",'3 - Projects'!$K196)+IF(AW124="x",'3 - Projects'!$K197)+IF(AW125="x",'3 - Projects'!$K198)</f>
        <v>0</v>
      </c>
      <c r="AX351" s="85">
        <f>IF(AX121="x",'3 - Projects'!$K194,0)+IF(AX122="x",'3 - Projects'!$K195)+IF(AX123="x",'3 - Projects'!$K196)+IF(AX124="x",'3 - Projects'!$K197)+IF(AX125="x",'3 - Projects'!$K198)</f>
        <v>0</v>
      </c>
      <c r="AY351" s="85">
        <f>IF(AY121="x",'3 - Projects'!$K194,0)+IF(AY122="x",'3 - Projects'!$K195)+IF(AY123="x",'3 - Projects'!$K196)+IF(AY124="x",'3 - Projects'!$K197)+IF(AY125="x",'3 - Projects'!$K198)</f>
        <v>0</v>
      </c>
      <c r="AZ351" s="85">
        <f>IF(AZ121="x",'3 - Projects'!$K194,0)+IF(AZ122="x",'3 - Projects'!$K195)+IF(AZ123="x",'3 - Projects'!$K196)+IF(AZ124="x",'3 - Projects'!$K197)+IF(AZ125="x",'3 - Projects'!$K198)</f>
        <v>0</v>
      </c>
      <c r="BA351" s="85">
        <f>IF(BA121="x",'3 - Projects'!$K194,0)+IF(BA122="x",'3 - Projects'!$K195)+IF(BA123="x",'3 - Projects'!$K196)+IF(BA124="x",'3 - Projects'!$K197)+IF(BA125="x",'3 - Projects'!$K198)</f>
        <v>0</v>
      </c>
      <c r="BB351" s="85">
        <f>IF(BB121="x",'3 - Projects'!$K194,0)+IF(BB122="x",'3 - Projects'!$K195)+IF(BB123="x",'3 - Projects'!$K196)+IF(BB124="x",'3 - Projects'!$K197)+IF(BB125="x",'3 - Projects'!$K198)</f>
        <v>0</v>
      </c>
      <c r="BC351" s="85">
        <f>IF(BC121="x",'3 - Projects'!$K194,0)+IF(BC122="x",'3 - Projects'!$K195)+IF(BC123="x",'3 - Projects'!$K196)+IF(BC124="x",'3 - Projects'!$K197)+IF(BC125="x",'3 - Projects'!$K198)</f>
        <v>0</v>
      </c>
      <c r="BD351" s="85">
        <f>IF(BD121="x",'3 - Projects'!$K194,0)+IF(BD122="x",'3 - Projects'!$K195)+IF(BD123="x",'3 - Projects'!$K196)+IF(BD124="x",'3 - Projects'!$K197)+IF(BD125="x",'3 - Projects'!$K198)</f>
        <v>0</v>
      </c>
      <c r="BE351" s="85">
        <f>IF(BE121="x",'3 - Projects'!$K194,0)+IF(BE122="x",'3 - Projects'!$K195)+IF(BE123="x",'3 - Projects'!$K196)+IF(BE124="x",'3 - Projects'!$K197)+IF(BE125="x",'3 - Projects'!$K198)</f>
        <v>0</v>
      </c>
      <c r="BF351" s="85">
        <f>IF(BF121="x",'3 - Projects'!$K194,0)+IF(BF122="x",'3 - Projects'!$K195)+IF(BF123="x",'3 - Projects'!$K196)+IF(BF124="x",'3 - Projects'!$K197)+IF(BF125="x",'3 - Projects'!$K198)</f>
        <v>0</v>
      </c>
      <c r="BG351" s="85">
        <f>IF(BG121="x",'3 - Projects'!$K194,0)+IF(BG122="x",'3 - Projects'!$K195)+IF(BG123="x",'3 - Projects'!$K196)+IF(BG124="x",'3 - Projects'!$K197)+IF(BG125="x",'3 - Projects'!$K198)</f>
        <v>0</v>
      </c>
      <c r="BH351" s="86">
        <f>IF(BH121="x",'3 - Projects'!$K194,0)+IF(BH122="x",'3 - Projects'!$K195)+IF(BH123="x",'3 - Projects'!$K196)+IF(BH124="x",'3 - Projects'!$K197)+IF(BH125="x",'3 - Projects'!$K198)</f>
        <v>0</v>
      </c>
    </row>
    <row r="352" spans="1:60">
      <c r="A352" s="84"/>
      <c r="B352" s="85" t="str">
        <f>IF(Resource6_Name&lt;&gt;"",Resource6_Name&amp;"(s)","")</f>
        <v/>
      </c>
      <c r="C352" s="85"/>
      <c r="D352" s="85"/>
      <c r="E352" s="85"/>
      <c r="F352" s="85"/>
      <c r="G352" s="85"/>
      <c r="H352" s="85"/>
      <c r="I352" s="84">
        <f>IF(I121="x",'3 - Projects'!$L194,0)+IF(I122="x",'3 - Projects'!$L195)+IF(I123="x",'3 - Projects'!$L196)+IF(I124="x",'3 - Projects'!$L197)+IF(I125="x",'3 - Projects'!$L198)</f>
        <v>0</v>
      </c>
      <c r="J352" s="85">
        <f>IF(J121="x",'3 - Projects'!$L194,0)+IF(J122="x",'3 - Projects'!$L195)+IF(J123="x",'3 - Projects'!$L196)+IF(J124="x",'3 - Projects'!$L197)+IF(J125="x",'3 - Projects'!$L198)</f>
        <v>0</v>
      </c>
      <c r="K352" s="85">
        <f>IF(K121="x",'3 - Projects'!$L194,0)+IF(K122="x",'3 - Projects'!$L195)+IF(K123="x",'3 - Projects'!$L196)+IF(K124="x",'3 - Projects'!$L197)+IF(K125="x",'3 - Projects'!$L198)</f>
        <v>0</v>
      </c>
      <c r="L352" s="85">
        <f>IF(L121="x",'3 - Projects'!$L194,0)+IF(L122="x",'3 - Projects'!$L195)+IF(L123="x",'3 - Projects'!$L196)+IF(L124="x",'3 - Projects'!$L197)+IF(L125="x",'3 - Projects'!$L198)</f>
        <v>0</v>
      </c>
      <c r="M352" s="85">
        <f>IF(M121="x",'3 - Projects'!$L194,0)+IF(M122="x",'3 - Projects'!$L195)+IF(M123="x",'3 - Projects'!$L196)+IF(M124="x",'3 - Projects'!$L197)+IF(M125="x",'3 - Projects'!$L198)</f>
        <v>0</v>
      </c>
      <c r="N352" s="85">
        <f>IF(N121="x",'3 - Projects'!$L194,0)+IF(N122="x",'3 - Projects'!$L195)+IF(N123="x",'3 - Projects'!$L196)+IF(N124="x",'3 - Projects'!$L197)+IF(N125="x",'3 - Projects'!$L198)</f>
        <v>0</v>
      </c>
      <c r="O352" s="85">
        <f>IF(O121="x",'3 - Projects'!$L194,0)+IF(O122="x",'3 - Projects'!$L195)+IF(O123="x",'3 - Projects'!$L196)+IF(O124="x",'3 - Projects'!$L197)+IF(O125="x",'3 - Projects'!$L198)</f>
        <v>0</v>
      </c>
      <c r="P352" s="85">
        <f>IF(P121="x",'3 - Projects'!$L194,0)+IF(P122="x",'3 - Projects'!$L195)+IF(P123="x",'3 - Projects'!$L196)+IF(P124="x",'3 - Projects'!$L197)+IF(P125="x",'3 - Projects'!$L198)</f>
        <v>0</v>
      </c>
      <c r="Q352" s="85">
        <f>IF(Q121="x",'3 - Projects'!$L194,0)+IF(Q122="x",'3 - Projects'!$L195)+IF(Q123="x",'3 - Projects'!$L196)+IF(Q124="x",'3 - Projects'!$L197)+IF(Q125="x",'3 - Projects'!$L198)</f>
        <v>0</v>
      </c>
      <c r="R352" s="85">
        <f>IF(R121="x",'3 - Projects'!$L194,0)+IF(R122="x",'3 - Projects'!$L195)+IF(R123="x",'3 - Projects'!$L196)+IF(R124="x",'3 - Projects'!$L197)+IF(R125="x",'3 - Projects'!$L198)</f>
        <v>0</v>
      </c>
      <c r="S352" s="85">
        <f>IF(S121="x",'3 - Projects'!$L194,0)+IF(S122="x",'3 - Projects'!$L195)+IF(S123="x",'3 - Projects'!$L196)+IF(S124="x",'3 - Projects'!$L197)+IF(S125="x",'3 - Projects'!$L198)</f>
        <v>0</v>
      </c>
      <c r="T352" s="85">
        <f>IF(T121="x",'3 - Projects'!$L194,0)+IF(T122="x",'3 - Projects'!$L195)+IF(T123="x",'3 - Projects'!$L196)+IF(T124="x",'3 - Projects'!$L197)+IF(T125="x",'3 - Projects'!$L198)</f>
        <v>0</v>
      </c>
      <c r="U352" s="85">
        <f>IF(U121="x",'3 - Projects'!$L194,0)+IF(U122="x",'3 - Projects'!$L195)+IF(U123="x",'3 - Projects'!$L196)+IF(U124="x",'3 - Projects'!$L197)+IF(U125="x",'3 - Projects'!$L198)</f>
        <v>0</v>
      </c>
      <c r="V352" s="85">
        <f>IF(V121="x",'3 - Projects'!$L194,0)+IF(V122="x",'3 - Projects'!$L195)+IF(V123="x",'3 - Projects'!$L196)+IF(V124="x",'3 - Projects'!$L197)+IF(V125="x",'3 - Projects'!$L198)</f>
        <v>0</v>
      </c>
      <c r="W352" s="85">
        <f>IF(W121="x",'3 - Projects'!$L194,0)+IF(W122="x",'3 - Projects'!$L195)+IF(W123="x",'3 - Projects'!$L196)+IF(W124="x",'3 - Projects'!$L197)+IF(W125="x",'3 - Projects'!$L198)</f>
        <v>0</v>
      </c>
      <c r="X352" s="85">
        <f>IF(X121="x",'3 - Projects'!$L194,0)+IF(X122="x",'3 - Projects'!$L195)+IF(X123="x",'3 - Projects'!$L196)+IF(X124="x",'3 - Projects'!$L197)+IF(X125="x",'3 - Projects'!$L198)</f>
        <v>0</v>
      </c>
      <c r="Y352" s="85">
        <f>IF(Y121="x",'3 - Projects'!$L194,0)+IF(Y122="x",'3 - Projects'!$L195)+IF(Y123="x",'3 - Projects'!$L196)+IF(Y124="x",'3 - Projects'!$L197)+IF(Y125="x",'3 - Projects'!$L198)</f>
        <v>0</v>
      </c>
      <c r="Z352" s="85">
        <f>IF(Z121="x",'3 - Projects'!$L194,0)+IF(Z122="x",'3 - Projects'!$L195)+IF(Z123="x",'3 - Projects'!$L196)+IF(Z124="x",'3 - Projects'!$L197)+IF(Z125="x",'3 - Projects'!$L198)</f>
        <v>0</v>
      </c>
      <c r="AA352" s="85">
        <f>IF(AA121="x",'3 - Projects'!$L194,0)+IF(AA122="x",'3 - Projects'!$L195)+IF(AA123="x",'3 - Projects'!$L196)+IF(AA124="x",'3 - Projects'!$L197)+IF(AA125="x",'3 - Projects'!$L198)</f>
        <v>0</v>
      </c>
      <c r="AB352" s="85">
        <f>IF(AB121="x",'3 - Projects'!$L194,0)+IF(AB122="x",'3 - Projects'!$L195)+IF(AB123="x",'3 - Projects'!$L196)+IF(AB124="x",'3 - Projects'!$L197)+IF(AB125="x",'3 - Projects'!$L198)</f>
        <v>0</v>
      </c>
      <c r="AC352" s="85">
        <f>IF(AC121="x",'3 - Projects'!$L194,0)+IF(AC122="x",'3 - Projects'!$L195)+IF(AC123="x",'3 - Projects'!$L196)+IF(AC124="x",'3 - Projects'!$L197)+IF(AC125="x",'3 - Projects'!$L198)</f>
        <v>0</v>
      </c>
      <c r="AD352" s="85">
        <f>IF(AD121="x",'3 - Projects'!$L194,0)+IF(AD122="x",'3 - Projects'!$L195)+IF(AD123="x",'3 - Projects'!$L196)+IF(AD124="x",'3 - Projects'!$L197)+IF(AD125="x",'3 - Projects'!$L198)</f>
        <v>0</v>
      </c>
      <c r="AE352" s="85">
        <f>IF(AE121="x",'3 - Projects'!$L194,0)+IF(AE122="x",'3 - Projects'!$L195)+IF(AE123="x",'3 - Projects'!$L196)+IF(AE124="x",'3 - Projects'!$L197)+IF(AE125="x",'3 - Projects'!$L198)</f>
        <v>0</v>
      </c>
      <c r="AF352" s="85">
        <f>IF(AF121="x",'3 - Projects'!$L194,0)+IF(AF122="x",'3 - Projects'!$L195)+IF(AF123="x",'3 - Projects'!$L196)+IF(AF124="x",'3 - Projects'!$L197)+IF(AF125="x",'3 - Projects'!$L198)</f>
        <v>0</v>
      </c>
      <c r="AG352" s="85">
        <f>IF(AG121="x",'3 - Projects'!$L194,0)+IF(AG122="x",'3 - Projects'!$L195)+IF(AG123="x",'3 - Projects'!$L196)+IF(AG124="x",'3 - Projects'!$L197)+IF(AG125="x",'3 - Projects'!$L198)</f>
        <v>0</v>
      </c>
      <c r="AH352" s="85">
        <f>IF(AH121="x",'3 - Projects'!$L194,0)+IF(AH122="x",'3 - Projects'!$L195)+IF(AH123="x",'3 - Projects'!$L196)+IF(AH124="x",'3 - Projects'!$L197)+IF(AH125="x",'3 - Projects'!$L198)</f>
        <v>0</v>
      </c>
      <c r="AI352" s="85">
        <f>IF(AI121="x",'3 - Projects'!$L194,0)+IF(AI122="x",'3 - Projects'!$L195)+IF(AI123="x",'3 - Projects'!$L196)+IF(AI124="x",'3 - Projects'!$L197)+IF(AI125="x",'3 - Projects'!$L198)</f>
        <v>0</v>
      </c>
      <c r="AJ352" s="85">
        <f>IF(AJ121="x",'3 - Projects'!$L194,0)+IF(AJ122="x",'3 - Projects'!$L195)+IF(AJ123="x",'3 - Projects'!$L196)+IF(AJ124="x",'3 - Projects'!$L197)+IF(AJ125="x",'3 - Projects'!$L198)</f>
        <v>0</v>
      </c>
      <c r="AK352" s="85">
        <f>IF(AK121="x",'3 - Projects'!$L194,0)+IF(AK122="x",'3 - Projects'!$L195)+IF(AK123="x",'3 - Projects'!$L196)+IF(AK124="x",'3 - Projects'!$L197)+IF(AK125="x",'3 - Projects'!$L198)</f>
        <v>0</v>
      </c>
      <c r="AL352" s="85">
        <f>IF(AL121="x",'3 - Projects'!$L194,0)+IF(AL122="x",'3 - Projects'!$L195)+IF(AL123="x",'3 - Projects'!$L196)+IF(AL124="x",'3 - Projects'!$L197)+IF(AL125="x",'3 - Projects'!$L198)</f>
        <v>0</v>
      </c>
      <c r="AM352" s="85">
        <f>IF(AM121="x",'3 - Projects'!$L194,0)+IF(AM122="x",'3 - Projects'!$L195)+IF(AM123="x",'3 - Projects'!$L196)+IF(AM124="x",'3 - Projects'!$L197)+IF(AM125="x",'3 - Projects'!$L198)</f>
        <v>0</v>
      </c>
      <c r="AN352" s="85">
        <f>IF(AN121="x",'3 - Projects'!$L194,0)+IF(AN122="x",'3 - Projects'!$L195)+IF(AN123="x",'3 - Projects'!$L196)+IF(AN124="x",'3 - Projects'!$L197)+IF(AN125="x",'3 - Projects'!$L198)</f>
        <v>0</v>
      </c>
      <c r="AO352" s="85">
        <f>IF(AO121="x",'3 - Projects'!$L194,0)+IF(AO122="x",'3 - Projects'!$L195)+IF(AO123="x",'3 - Projects'!$L196)+IF(AO124="x",'3 - Projects'!$L197)+IF(AO125="x",'3 - Projects'!$L198)</f>
        <v>0</v>
      </c>
      <c r="AP352" s="85">
        <f>IF(AP121="x",'3 - Projects'!$L194,0)+IF(AP122="x",'3 - Projects'!$L195)+IF(AP123="x",'3 - Projects'!$L196)+IF(AP124="x",'3 - Projects'!$L197)+IF(AP125="x",'3 - Projects'!$L198)</f>
        <v>0</v>
      </c>
      <c r="AQ352" s="85">
        <f>IF(AQ121="x",'3 - Projects'!$L194,0)+IF(AQ122="x",'3 - Projects'!$L195)+IF(AQ123="x",'3 - Projects'!$L196)+IF(AQ124="x",'3 - Projects'!$L197)+IF(AQ125="x",'3 - Projects'!$L198)</f>
        <v>0</v>
      </c>
      <c r="AR352" s="85">
        <f>IF(AR121="x",'3 - Projects'!$L194,0)+IF(AR122="x",'3 - Projects'!$L195)+IF(AR123="x",'3 - Projects'!$L196)+IF(AR124="x",'3 - Projects'!$L197)+IF(AR125="x",'3 - Projects'!$L198)</f>
        <v>0</v>
      </c>
      <c r="AS352" s="85">
        <f>IF(AS121="x",'3 - Projects'!$L194,0)+IF(AS122="x",'3 - Projects'!$L195)+IF(AS123="x",'3 - Projects'!$L196)+IF(AS124="x",'3 - Projects'!$L197)+IF(AS125="x",'3 - Projects'!$L198)</f>
        <v>0</v>
      </c>
      <c r="AT352" s="85">
        <f>IF(AT121="x",'3 - Projects'!$L194,0)+IF(AT122="x",'3 - Projects'!$L195)+IF(AT123="x",'3 - Projects'!$L196)+IF(AT124="x",'3 - Projects'!$L197)+IF(AT125="x",'3 - Projects'!$L198)</f>
        <v>0</v>
      </c>
      <c r="AU352" s="85">
        <f>IF(AU121="x",'3 - Projects'!$L194,0)+IF(AU122="x",'3 - Projects'!$L195)+IF(AU123="x",'3 - Projects'!$L196)+IF(AU124="x",'3 - Projects'!$L197)+IF(AU125="x",'3 - Projects'!$L198)</f>
        <v>0</v>
      </c>
      <c r="AV352" s="85">
        <f>IF(AV121="x",'3 - Projects'!$L194,0)+IF(AV122="x",'3 - Projects'!$L195)+IF(AV123="x",'3 - Projects'!$L196)+IF(AV124="x",'3 - Projects'!$L197)+IF(AV125="x",'3 - Projects'!$L198)</f>
        <v>0</v>
      </c>
      <c r="AW352" s="85">
        <f>IF(AW121="x",'3 - Projects'!$L194,0)+IF(AW122="x",'3 - Projects'!$L195)+IF(AW123="x",'3 - Projects'!$L196)+IF(AW124="x",'3 - Projects'!$L197)+IF(AW125="x",'3 - Projects'!$L198)</f>
        <v>0</v>
      </c>
      <c r="AX352" s="85">
        <f>IF(AX121="x",'3 - Projects'!$L194,0)+IF(AX122="x",'3 - Projects'!$L195)+IF(AX123="x",'3 - Projects'!$L196)+IF(AX124="x",'3 - Projects'!$L197)+IF(AX125="x",'3 - Projects'!$L198)</f>
        <v>0</v>
      </c>
      <c r="AY352" s="85">
        <f>IF(AY121="x",'3 - Projects'!$L194,0)+IF(AY122="x",'3 - Projects'!$L195)+IF(AY123="x",'3 - Projects'!$L196)+IF(AY124="x",'3 - Projects'!$L197)+IF(AY125="x",'3 - Projects'!$L198)</f>
        <v>0</v>
      </c>
      <c r="AZ352" s="85">
        <f>IF(AZ121="x",'3 - Projects'!$L194,0)+IF(AZ122="x",'3 - Projects'!$L195)+IF(AZ123="x",'3 - Projects'!$L196)+IF(AZ124="x",'3 - Projects'!$L197)+IF(AZ125="x",'3 - Projects'!$L198)</f>
        <v>0</v>
      </c>
      <c r="BA352" s="85">
        <f>IF(BA121="x",'3 - Projects'!$L194,0)+IF(BA122="x",'3 - Projects'!$L195)+IF(BA123="x",'3 - Projects'!$L196)+IF(BA124="x",'3 - Projects'!$L197)+IF(BA125="x",'3 - Projects'!$L198)</f>
        <v>0</v>
      </c>
      <c r="BB352" s="85">
        <f>IF(BB121="x",'3 - Projects'!$L194,0)+IF(BB122="x",'3 - Projects'!$L195)+IF(BB123="x",'3 - Projects'!$L196)+IF(BB124="x",'3 - Projects'!$L197)+IF(BB125="x",'3 - Projects'!$L198)</f>
        <v>0</v>
      </c>
      <c r="BC352" s="85">
        <f>IF(BC121="x",'3 - Projects'!$L194,0)+IF(BC122="x",'3 - Projects'!$L195)+IF(BC123="x",'3 - Projects'!$L196)+IF(BC124="x",'3 - Projects'!$L197)+IF(BC125="x",'3 - Projects'!$L198)</f>
        <v>0</v>
      </c>
      <c r="BD352" s="85">
        <f>IF(BD121="x",'3 - Projects'!$L194,0)+IF(BD122="x",'3 - Projects'!$L195)+IF(BD123="x",'3 - Projects'!$L196)+IF(BD124="x",'3 - Projects'!$L197)+IF(BD125="x",'3 - Projects'!$L198)</f>
        <v>0</v>
      </c>
      <c r="BE352" s="85">
        <f>IF(BE121="x",'3 - Projects'!$L194,0)+IF(BE122="x",'3 - Projects'!$L195)+IF(BE123="x",'3 - Projects'!$L196)+IF(BE124="x",'3 - Projects'!$L197)+IF(BE125="x",'3 - Projects'!$L198)</f>
        <v>0</v>
      </c>
      <c r="BF352" s="85">
        <f>IF(BF121="x",'3 - Projects'!$L194,0)+IF(BF122="x",'3 - Projects'!$L195)+IF(BF123="x",'3 - Projects'!$L196)+IF(BF124="x",'3 - Projects'!$L197)+IF(BF125="x",'3 - Projects'!$L198)</f>
        <v>0</v>
      </c>
      <c r="BG352" s="85">
        <f>IF(BG121="x",'3 - Projects'!$L194,0)+IF(BG122="x",'3 - Projects'!$L195)+IF(BG123="x",'3 - Projects'!$L196)+IF(BG124="x",'3 - Projects'!$L197)+IF(BG125="x",'3 - Projects'!$L198)</f>
        <v>0</v>
      </c>
      <c r="BH352" s="86">
        <f>IF(BH121="x",'3 - Projects'!$L194,0)+IF(BH122="x",'3 - Projects'!$L195)+IF(BH123="x",'3 - Projects'!$L196)+IF(BH124="x",'3 - Projects'!$L197)+IF(BH125="x",'3 - Projects'!$L198)</f>
        <v>0</v>
      </c>
    </row>
    <row r="353" spans="1:60">
      <c r="A353" s="84"/>
      <c r="B353" s="85" t="str">
        <f>IF(Resource7_Name&lt;&gt;"",Resource7_Name&amp;"(s)","")</f>
        <v/>
      </c>
      <c r="C353" s="85"/>
      <c r="D353" s="85"/>
      <c r="E353" s="85"/>
      <c r="F353" s="85"/>
      <c r="G353" s="85"/>
      <c r="H353" s="85"/>
      <c r="I353" s="84">
        <f>IF(I121="x",'3 - Projects'!$M194,0)+IF(I122="x",'3 - Projects'!$M195)+IF(I123="x",'3 - Projects'!$M196)+IF(I124="x",'3 - Projects'!$M197)+IF(I125="x",'3 - Projects'!$M198)</f>
        <v>0</v>
      </c>
      <c r="J353" s="85">
        <f>IF(J121="x",'3 - Projects'!$M194,0)+IF(J122="x",'3 - Projects'!$M195)+IF(J123="x",'3 - Projects'!$M196)+IF(J124="x",'3 - Projects'!$M197)+IF(J125="x",'3 - Projects'!$M198)</f>
        <v>0</v>
      </c>
      <c r="K353" s="85">
        <f>IF(K121="x",'3 - Projects'!$M194,0)+IF(K122="x",'3 - Projects'!$M195)+IF(K123="x",'3 - Projects'!$M196)+IF(K124="x",'3 - Projects'!$M197)+IF(K125="x",'3 - Projects'!$M198)</f>
        <v>0</v>
      </c>
      <c r="L353" s="85">
        <f>IF(L121="x",'3 - Projects'!$M194,0)+IF(L122="x",'3 - Projects'!$M195)+IF(L123="x",'3 - Projects'!$M196)+IF(L124="x",'3 - Projects'!$M197)+IF(L125="x",'3 - Projects'!$M198)</f>
        <v>0</v>
      </c>
      <c r="M353" s="85">
        <f>IF(M121="x",'3 - Projects'!$M194,0)+IF(M122="x",'3 - Projects'!$M195)+IF(M123="x",'3 - Projects'!$M196)+IF(M124="x",'3 - Projects'!$M197)+IF(M125="x",'3 - Projects'!$M198)</f>
        <v>0</v>
      </c>
      <c r="N353" s="85">
        <f>IF(N121="x",'3 - Projects'!$M194,0)+IF(N122="x",'3 - Projects'!$M195)+IF(N123="x",'3 - Projects'!$M196)+IF(N124="x",'3 - Projects'!$M197)+IF(N125="x",'3 - Projects'!$M198)</f>
        <v>0</v>
      </c>
      <c r="O353" s="85">
        <f>IF(O121="x",'3 - Projects'!$M194,0)+IF(O122="x",'3 - Projects'!$M195)+IF(O123="x",'3 - Projects'!$M196)+IF(O124="x",'3 - Projects'!$M197)+IF(O125="x",'3 - Projects'!$M198)</f>
        <v>0</v>
      </c>
      <c r="P353" s="85">
        <f>IF(P121="x",'3 - Projects'!$M194,0)+IF(P122="x",'3 - Projects'!$M195)+IF(P123="x",'3 - Projects'!$M196)+IF(P124="x",'3 - Projects'!$M197)+IF(P125="x",'3 - Projects'!$M198)</f>
        <v>0</v>
      </c>
      <c r="Q353" s="85">
        <f>IF(Q121="x",'3 - Projects'!$M194,0)+IF(Q122="x",'3 - Projects'!$M195)+IF(Q123="x",'3 - Projects'!$M196)+IF(Q124="x",'3 - Projects'!$M197)+IF(Q125="x",'3 - Projects'!$M198)</f>
        <v>0</v>
      </c>
      <c r="R353" s="85">
        <f>IF(R121="x",'3 - Projects'!$M194,0)+IF(R122="x",'3 - Projects'!$M195)+IF(R123="x",'3 - Projects'!$M196)+IF(R124="x",'3 - Projects'!$M197)+IF(R125="x",'3 - Projects'!$M198)</f>
        <v>0</v>
      </c>
      <c r="S353" s="85">
        <f>IF(S121="x",'3 - Projects'!$M194,0)+IF(S122="x",'3 - Projects'!$M195)+IF(S123="x",'3 - Projects'!$M196)+IF(S124="x",'3 - Projects'!$M197)+IF(S125="x",'3 - Projects'!$M198)</f>
        <v>0</v>
      </c>
      <c r="T353" s="85">
        <f>IF(T121="x",'3 - Projects'!$M194,0)+IF(T122="x",'3 - Projects'!$M195)+IF(T123="x",'3 - Projects'!$M196)+IF(T124="x",'3 - Projects'!$M197)+IF(T125="x",'3 - Projects'!$M198)</f>
        <v>0</v>
      </c>
      <c r="U353" s="85">
        <f>IF(U121="x",'3 - Projects'!$M194,0)+IF(U122="x",'3 - Projects'!$M195)+IF(U123="x",'3 - Projects'!$M196)+IF(U124="x",'3 - Projects'!$M197)+IF(U125="x",'3 - Projects'!$M198)</f>
        <v>0</v>
      </c>
      <c r="V353" s="85">
        <f>IF(V121="x",'3 - Projects'!$M194,0)+IF(V122="x",'3 - Projects'!$M195)+IF(V123="x",'3 - Projects'!$M196)+IF(V124="x",'3 - Projects'!$M197)+IF(V125="x",'3 - Projects'!$M198)</f>
        <v>0</v>
      </c>
      <c r="W353" s="85">
        <f>IF(W121="x",'3 - Projects'!$M194,0)+IF(W122="x",'3 - Projects'!$M195)+IF(W123="x",'3 - Projects'!$M196)+IF(W124="x",'3 - Projects'!$M197)+IF(W125="x",'3 - Projects'!$M198)</f>
        <v>0</v>
      </c>
      <c r="X353" s="85">
        <f>IF(X121="x",'3 - Projects'!$M194,0)+IF(X122="x",'3 - Projects'!$M195)+IF(X123="x",'3 - Projects'!$M196)+IF(X124="x",'3 - Projects'!$M197)+IF(X125="x",'3 - Projects'!$M198)</f>
        <v>0</v>
      </c>
      <c r="Y353" s="85">
        <f>IF(Y121="x",'3 - Projects'!$M194,0)+IF(Y122="x",'3 - Projects'!$M195)+IF(Y123="x",'3 - Projects'!$M196)+IF(Y124="x",'3 - Projects'!$M197)+IF(Y125="x",'3 - Projects'!$M198)</f>
        <v>0</v>
      </c>
      <c r="Z353" s="85">
        <f>IF(Z121="x",'3 - Projects'!$M194,0)+IF(Z122="x",'3 - Projects'!$M195)+IF(Z123="x",'3 - Projects'!$M196)+IF(Z124="x",'3 - Projects'!$M197)+IF(Z125="x",'3 - Projects'!$M198)</f>
        <v>0</v>
      </c>
      <c r="AA353" s="85">
        <f>IF(AA121="x",'3 - Projects'!$M194,0)+IF(AA122="x",'3 - Projects'!$M195)+IF(AA123="x",'3 - Projects'!$M196)+IF(AA124="x",'3 - Projects'!$M197)+IF(AA125="x",'3 - Projects'!$M198)</f>
        <v>0</v>
      </c>
      <c r="AB353" s="85">
        <f>IF(AB121="x",'3 - Projects'!$M194,0)+IF(AB122="x",'3 - Projects'!$M195)+IF(AB123="x",'3 - Projects'!$M196)+IF(AB124="x",'3 - Projects'!$M197)+IF(AB125="x",'3 - Projects'!$M198)</f>
        <v>0</v>
      </c>
      <c r="AC353" s="85">
        <f>IF(AC121="x",'3 - Projects'!$M194,0)+IF(AC122="x",'3 - Projects'!$M195)+IF(AC123="x",'3 - Projects'!$M196)+IF(AC124="x",'3 - Projects'!$M197)+IF(AC125="x",'3 - Projects'!$M198)</f>
        <v>0</v>
      </c>
      <c r="AD353" s="85">
        <f>IF(AD121="x",'3 - Projects'!$M194,0)+IF(AD122="x",'3 - Projects'!$M195)+IF(AD123="x",'3 - Projects'!$M196)+IF(AD124="x",'3 - Projects'!$M197)+IF(AD125="x",'3 - Projects'!$M198)</f>
        <v>0</v>
      </c>
      <c r="AE353" s="85">
        <f>IF(AE121="x",'3 - Projects'!$M194,0)+IF(AE122="x",'3 - Projects'!$M195)+IF(AE123="x",'3 - Projects'!$M196)+IF(AE124="x",'3 - Projects'!$M197)+IF(AE125="x",'3 - Projects'!$M198)</f>
        <v>0</v>
      </c>
      <c r="AF353" s="85">
        <f>IF(AF121="x",'3 - Projects'!$M194,0)+IF(AF122="x",'3 - Projects'!$M195)+IF(AF123="x",'3 - Projects'!$M196)+IF(AF124="x",'3 - Projects'!$M197)+IF(AF125="x",'3 - Projects'!$M198)</f>
        <v>0</v>
      </c>
      <c r="AG353" s="85">
        <f>IF(AG121="x",'3 - Projects'!$M194,0)+IF(AG122="x",'3 - Projects'!$M195)+IF(AG123="x",'3 - Projects'!$M196)+IF(AG124="x",'3 - Projects'!$M197)+IF(AG125="x",'3 - Projects'!$M198)</f>
        <v>0</v>
      </c>
      <c r="AH353" s="85">
        <f>IF(AH121="x",'3 - Projects'!$M194,0)+IF(AH122="x",'3 - Projects'!$M195)+IF(AH123="x",'3 - Projects'!$M196)+IF(AH124="x",'3 - Projects'!$M197)+IF(AH125="x",'3 - Projects'!$M198)</f>
        <v>0</v>
      </c>
      <c r="AI353" s="85">
        <f>IF(AI121="x",'3 - Projects'!$M194,0)+IF(AI122="x",'3 - Projects'!$M195)+IF(AI123="x",'3 - Projects'!$M196)+IF(AI124="x",'3 - Projects'!$M197)+IF(AI125="x",'3 - Projects'!$M198)</f>
        <v>0</v>
      </c>
      <c r="AJ353" s="85">
        <f>IF(AJ121="x",'3 - Projects'!$M194,0)+IF(AJ122="x",'3 - Projects'!$M195)+IF(AJ123="x",'3 - Projects'!$M196)+IF(AJ124="x",'3 - Projects'!$M197)+IF(AJ125="x",'3 - Projects'!$M198)</f>
        <v>0</v>
      </c>
      <c r="AK353" s="85">
        <f>IF(AK121="x",'3 - Projects'!$M194,0)+IF(AK122="x",'3 - Projects'!$M195)+IF(AK123="x",'3 - Projects'!$M196)+IF(AK124="x",'3 - Projects'!$M197)+IF(AK125="x",'3 - Projects'!$M198)</f>
        <v>0</v>
      </c>
      <c r="AL353" s="85">
        <f>IF(AL121="x",'3 - Projects'!$M194,0)+IF(AL122="x",'3 - Projects'!$M195)+IF(AL123="x",'3 - Projects'!$M196)+IF(AL124="x",'3 - Projects'!$M197)+IF(AL125="x",'3 - Projects'!$M198)</f>
        <v>0</v>
      </c>
      <c r="AM353" s="85">
        <f>IF(AM121="x",'3 - Projects'!$M194,0)+IF(AM122="x",'3 - Projects'!$M195)+IF(AM123="x",'3 - Projects'!$M196)+IF(AM124="x",'3 - Projects'!$M197)+IF(AM125="x",'3 - Projects'!$M198)</f>
        <v>0</v>
      </c>
      <c r="AN353" s="85">
        <f>IF(AN121="x",'3 - Projects'!$M194,0)+IF(AN122="x",'3 - Projects'!$M195)+IF(AN123="x",'3 - Projects'!$M196)+IF(AN124="x",'3 - Projects'!$M197)+IF(AN125="x",'3 - Projects'!$M198)</f>
        <v>0</v>
      </c>
      <c r="AO353" s="85">
        <f>IF(AO121="x",'3 - Projects'!$M194,0)+IF(AO122="x",'3 - Projects'!$M195)+IF(AO123="x",'3 - Projects'!$M196)+IF(AO124="x",'3 - Projects'!$M197)+IF(AO125="x",'3 - Projects'!$M198)</f>
        <v>0</v>
      </c>
      <c r="AP353" s="85">
        <f>IF(AP121="x",'3 - Projects'!$M194,0)+IF(AP122="x",'3 - Projects'!$M195)+IF(AP123="x",'3 - Projects'!$M196)+IF(AP124="x",'3 - Projects'!$M197)+IF(AP125="x",'3 - Projects'!$M198)</f>
        <v>0</v>
      </c>
      <c r="AQ353" s="85">
        <f>IF(AQ121="x",'3 - Projects'!$M194,0)+IF(AQ122="x",'3 - Projects'!$M195)+IF(AQ123="x",'3 - Projects'!$M196)+IF(AQ124="x",'3 - Projects'!$M197)+IF(AQ125="x",'3 - Projects'!$M198)</f>
        <v>0</v>
      </c>
      <c r="AR353" s="85">
        <f>IF(AR121="x",'3 - Projects'!$M194,0)+IF(AR122="x",'3 - Projects'!$M195)+IF(AR123="x",'3 - Projects'!$M196)+IF(AR124="x",'3 - Projects'!$M197)+IF(AR125="x",'3 - Projects'!$M198)</f>
        <v>0</v>
      </c>
      <c r="AS353" s="85">
        <f>IF(AS121="x",'3 - Projects'!$M194,0)+IF(AS122="x",'3 - Projects'!$M195)+IF(AS123="x",'3 - Projects'!$M196)+IF(AS124="x",'3 - Projects'!$M197)+IF(AS125="x",'3 - Projects'!$M198)</f>
        <v>0</v>
      </c>
      <c r="AT353" s="85">
        <f>IF(AT121="x",'3 - Projects'!$M194,0)+IF(AT122="x",'3 - Projects'!$M195)+IF(AT123="x",'3 - Projects'!$M196)+IF(AT124="x",'3 - Projects'!$M197)+IF(AT125="x",'3 - Projects'!$M198)</f>
        <v>0</v>
      </c>
      <c r="AU353" s="85">
        <f>IF(AU121="x",'3 - Projects'!$M194,0)+IF(AU122="x",'3 - Projects'!$M195)+IF(AU123="x",'3 - Projects'!$M196)+IF(AU124="x",'3 - Projects'!$M197)+IF(AU125="x",'3 - Projects'!$M198)</f>
        <v>0</v>
      </c>
      <c r="AV353" s="85">
        <f>IF(AV121="x",'3 - Projects'!$M194,0)+IF(AV122="x",'3 - Projects'!$M195)+IF(AV123="x",'3 - Projects'!$M196)+IF(AV124="x",'3 - Projects'!$M197)+IF(AV125="x",'3 - Projects'!$M198)</f>
        <v>0</v>
      </c>
      <c r="AW353" s="85">
        <f>IF(AW121="x",'3 - Projects'!$M194,0)+IF(AW122="x",'3 - Projects'!$M195)+IF(AW123="x",'3 - Projects'!$M196)+IF(AW124="x",'3 - Projects'!$M197)+IF(AW125="x",'3 - Projects'!$M198)</f>
        <v>0</v>
      </c>
      <c r="AX353" s="85">
        <f>IF(AX121="x",'3 - Projects'!$M194,0)+IF(AX122="x",'3 - Projects'!$M195)+IF(AX123="x",'3 - Projects'!$M196)+IF(AX124="x",'3 - Projects'!$M197)+IF(AX125="x",'3 - Projects'!$M198)</f>
        <v>0</v>
      </c>
      <c r="AY353" s="85">
        <f>IF(AY121="x",'3 - Projects'!$M194,0)+IF(AY122="x",'3 - Projects'!$M195)+IF(AY123="x",'3 - Projects'!$M196)+IF(AY124="x",'3 - Projects'!$M197)+IF(AY125="x",'3 - Projects'!$M198)</f>
        <v>0</v>
      </c>
      <c r="AZ353" s="85">
        <f>IF(AZ121="x",'3 - Projects'!$M194,0)+IF(AZ122="x",'3 - Projects'!$M195)+IF(AZ123="x",'3 - Projects'!$M196)+IF(AZ124="x",'3 - Projects'!$M197)+IF(AZ125="x",'3 - Projects'!$M198)</f>
        <v>0</v>
      </c>
      <c r="BA353" s="85">
        <f>IF(BA121="x",'3 - Projects'!$M194,0)+IF(BA122="x",'3 - Projects'!$M195)+IF(BA123="x",'3 - Projects'!$M196)+IF(BA124="x",'3 - Projects'!$M197)+IF(BA125="x",'3 - Projects'!$M198)</f>
        <v>0</v>
      </c>
      <c r="BB353" s="85">
        <f>IF(BB121="x",'3 - Projects'!$M194,0)+IF(BB122="x",'3 - Projects'!$M195)+IF(BB123="x",'3 - Projects'!$M196)+IF(BB124="x",'3 - Projects'!$M197)+IF(BB125="x",'3 - Projects'!$M198)</f>
        <v>0</v>
      </c>
      <c r="BC353" s="85">
        <f>IF(BC121="x",'3 - Projects'!$M194,0)+IF(BC122="x",'3 - Projects'!$M195)+IF(BC123="x",'3 - Projects'!$M196)+IF(BC124="x",'3 - Projects'!$M197)+IF(BC125="x",'3 - Projects'!$M198)</f>
        <v>0</v>
      </c>
      <c r="BD353" s="85">
        <f>IF(BD121="x",'3 - Projects'!$M194,0)+IF(BD122="x",'3 - Projects'!$M195)+IF(BD123="x",'3 - Projects'!$M196)+IF(BD124="x",'3 - Projects'!$M197)+IF(BD125="x",'3 - Projects'!$M198)</f>
        <v>0</v>
      </c>
      <c r="BE353" s="85">
        <f>IF(BE121="x",'3 - Projects'!$M194,0)+IF(BE122="x",'3 - Projects'!$M195)+IF(BE123="x",'3 - Projects'!$M196)+IF(BE124="x",'3 - Projects'!$M197)+IF(BE125="x",'3 - Projects'!$M198)</f>
        <v>0</v>
      </c>
      <c r="BF353" s="85">
        <f>IF(BF121="x",'3 - Projects'!$M194,0)+IF(BF122="x",'3 - Projects'!$M195)+IF(BF123="x",'3 - Projects'!$M196)+IF(BF124="x",'3 - Projects'!$M197)+IF(BF125="x",'3 - Projects'!$M198)</f>
        <v>0</v>
      </c>
      <c r="BG353" s="85">
        <f>IF(BG121="x",'3 - Projects'!$M194,0)+IF(BG122="x",'3 - Projects'!$M195)+IF(BG123="x",'3 - Projects'!$M196)+IF(BG124="x",'3 - Projects'!$M197)+IF(BG125="x",'3 - Projects'!$M198)</f>
        <v>0</v>
      </c>
      <c r="BH353" s="86">
        <f>IF(BH121="x",'3 - Projects'!$M194,0)+IF(BH122="x",'3 - Projects'!$M195)+IF(BH123="x",'3 - Projects'!$M196)+IF(BH124="x",'3 - Projects'!$M197)+IF(BH125="x",'3 - Projects'!$M198)</f>
        <v>0</v>
      </c>
    </row>
    <row r="354" spans="1:60">
      <c r="A354" s="84"/>
      <c r="B354" s="85" t="str">
        <f>IF(Resource8_Name&lt;&gt;"",Resource8_Name&amp;"(s)","")</f>
        <v/>
      </c>
      <c r="C354" s="85"/>
      <c r="D354" s="85"/>
      <c r="E354" s="85"/>
      <c r="F354" s="85"/>
      <c r="G354" s="85"/>
      <c r="H354" s="85"/>
      <c r="I354" s="84">
        <f>IF(I121="x",'3 - Projects'!$N194,0)+IF(I122="x",'3 - Projects'!$N195)+IF(I123="x",'3 - Projects'!$N196)+IF(I124="x",'3 - Projects'!$N197)+IF(I125="x",'3 - Projects'!$N198)</f>
        <v>0</v>
      </c>
      <c r="J354" s="85">
        <f>IF(J121="x",'3 - Projects'!$N194,0)+IF(J122="x",'3 - Projects'!$N195)+IF(J123="x",'3 - Projects'!$N196)+IF(J124="x",'3 - Projects'!$N197)+IF(J125="x",'3 - Projects'!$N198)</f>
        <v>0</v>
      </c>
      <c r="K354" s="85">
        <f>IF(K121="x",'3 - Projects'!$N194,0)+IF(K122="x",'3 - Projects'!$N195)+IF(K123="x",'3 - Projects'!$N196)+IF(K124="x",'3 - Projects'!$N197)+IF(K125="x",'3 - Projects'!$N198)</f>
        <v>0</v>
      </c>
      <c r="L354" s="85">
        <f>IF(L121="x",'3 - Projects'!$N194,0)+IF(L122="x",'3 - Projects'!$N195)+IF(L123="x",'3 - Projects'!$N196)+IF(L124="x",'3 - Projects'!$N197)+IF(L125="x",'3 - Projects'!$N198)</f>
        <v>0</v>
      </c>
      <c r="M354" s="85">
        <f>IF(M121="x",'3 - Projects'!$N194,0)+IF(M122="x",'3 - Projects'!$N195)+IF(M123="x",'3 - Projects'!$N196)+IF(M124="x",'3 - Projects'!$N197)+IF(M125="x",'3 - Projects'!$N198)</f>
        <v>0</v>
      </c>
      <c r="N354" s="85">
        <f>IF(N121="x",'3 - Projects'!$N194,0)+IF(N122="x",'3 - Projects'!$N195)+IF(N123="x",'3 - Projects'!$N196)+IF(N124="x",'3 - Projects'!$N197)+IF(N125="x",'3 - Projects'!$N198)</f>
        <v>0</v>
      </c>
      <c r="O354" s="85">
        <f>IF(O121="x",'3 - Projects'!$N194,0)+IF(O122="x",'3 - Projects'!$N195)+IF(O123="x",'3 - Projects'!$N196)+IF(O124="x",'3 - Projects'!$N197)+IF(O125="x",'3 - Projects'!$N198)</f>
        <v>0</v>
      </c>
      <c r="P354" s="85">
        <f>IF(P121="x",'3 - Projects'!$N194,0)+IF(P122="x",'3 - Projects'!$N195)+IF(P123="x",'3 - Projects'!$N196)+IF(P124="x",'3 - Projects'!$N197)+IF(P125="x",'3 - Projects'!$N198)</f>
        <v>0</v>
      </c>
      <c r="Q354" s="85">
        <f>IF(Q121="x",'3 - Projects'!$N194,0)+IF(Q122="x",'3 - Projects'!$N195)+IF(Q123="x",'3 - Projects'!$N196)+IF(Q124="x",'3 - Projects'!$N197)+IF(Q125="x",'3 - Projects'!$N198)</f>
        <v>0</v>
      </c>
      <c r="R354" s="85">
        <f>IF(R121="x",'3 - Projects'!$N194,0)+IF(R122="x",'3 - Projects'!$N195)+IF(R123="x",'3 - Projects'!$N196)+IF(R124="x",'3 - Projects'!$N197)+IF(R125="x",'3 - Projects'!$N198)</f>
        <v>0</v>
      </c>
      <c r="S354" s="85">
        <f>IF(S121="x",'3 - Projects'!$N194,0)+IF(S122="x",'3 - Projects'!$N195)+IF(S123="x",'3 - Projects'!$N196)+IF(S124="x",'3 - Projects'!$N197)+IF(S125="x",'3 - Projects'!$N198)</f>
        <v>0</v>
      </c>
      <c r="T354" s="85">
        <f>IF(T121="x",'3 - Projects'!$N194,0)+IF(T122="x",'3 - Projects'!$N195)+IF(T123="x",'3 - Projects'!$N196)+IF(T124="x",'3 - Projects'!$N197)+IF(T125="x",'3 - Projects'!$N198)</f>
        <v>0</v>
      </c>
      <c r="U354" s="85">
        <f>IF(U121="x",'3 - Projects'!$N194,0)+IF(U122="x",'3 - Projects'!$N195)+IF(U123="x",'3 - Projects'!$N196)+IF(U124="x",'3 - Projects'!$N197)+IF(U125="x",'3 - Projects'!$N198)</f>
        <v>0</v>
      </c>
      <c r="V354" s="85">
        <f>IF(V121="x",'3 - Projects'!$N194,0)+IF(V122="x",'3 - Projects'!$N195)+IF(V123="x",'3 - Projects'!$N196)+IF(V124="x",'3 - Projects'!$N197)+IF(V125="x",'3 - Projects'!$N198)</f>
        <v>0</v>
      </c>
      <c r="W354" s="85">
        <f>IF(W121="x",'3 - Projects'!$N194,0)+IF(W122="x",'3 - Projects'!$N195)+IF(W123="x",'3 - Projects'!$N196)+IF(W124="x",'3 - Projects'!$N197)+IF(W125="x",'3 - Projects'!$N198)</f>
        <v>0</v>
      </c>
      <c r="X354" s="85">
        <f>IF(X121="x",'3 - Projects'!$N194,0)+IF(X122="x",'3 - Projects'!$N195)+IF(X123="x",'3 - Projects'!$N196)+IF(X124="x",'3 - Projects'!$N197)+IF(X125="x",'3 - Projects'!$N198)</f>
        <v>0</v>
      </c>
      <c r="Y354" s="85">
        <f>IF(Y121="x",'3 - Projects'!$N194,0)+IF(Y122="x",'3 - Projects'!$N195)+IF(Y123="x",'3 - Projects'!$N196)+IF(Y124="x",'3 - Projects'!$N197)+IF(Y125="x",'3 - Projects'!$N198)</f>
        <v>0</v>
      </c>
      <c r="Z354" s="85">
        <f>IF(Z121="x",'3 - Projects'!$N194,0)+IF(Z122="x",'3 - Projects'!$N195)+IF(Z123="x",'3 - Projects'!$N196)+IF(Z124="x",'3 - Projects'!$N197)+IF(Z125="x",'3 - Projects'!$N198)</f>
        <v>0</v>
      </c>
      <c r="AA354" s="85">
        <f>IF(AA121="x",'3 - Projects'!$N194,0)+IF(AA122="x",'3 - Projects'!$N195)+IF(AA123="x",'3 - Projects'!$N196)+IF(AA124="x",'3 - Projects'!$N197)+IF(AA125="x",'3 - Projects'!$N198)</f>
        <v>0</v>
      </c>
      <c r="AB354" s="85">
        <f>IF(AB121="x",'3 - Projects'!$N194,0)+IF(AB122="x",'3 - Projects'!$N195)+IF(AB123="x",'3 - Projects'!$N196)+IF(AB124="x",'3 - Projects'!$N197)+IF(AB125="x",'3 - Projects'!$N198)</f>
        <v>0</v>
      </c>
      <c r="AC354" s="85">
        <f>IF(AC121="x",'3 - Projects'!$N194,0)+IF(AC122="x",'3 - Projects'!$N195)+IF(AC123="x",'3 - Projects'!$N196)+IF(AC124="x",'3 - Projects'!$N197)+IF(AC125="x",'3 - Projects'!$N198)</f>
        <v>0</v>
      </c>
      <c r="AD354" s="85">
        <f>IF(AD121="x",'3 - Projects'!$N194,0)+IF(AD122="x",'3 - Projects'!$N195)+IF(AD123="x",'3 - Projects'!$N196)+IF(AD124="x",'3 - Projects'!$N197)+IF(AD125="x",'3 - Projects'!$N198)</f>
        <v>0</v>
      </c>
      <c r="AE354" s="85">
        <f>IF(AE121="x",'3 - Projects'!$N194,0)+IF(AE122="x",'3 - Projects'!$N195)+IF(AE123="x",'3 - Projects'!$N196)+IF(AE124="x",'3 - Projects'!$N197)+IF(AE125="x",'3 - Projects'!$N198)</f>
        <v>0</v>
      </c>
      <c r="AF354" s="85">
        <f>IF(AF121="x",'3 - Projects'!$N194,0)+IF(AF122="x",'3 - Projects'!$N195)+IF(AF123="x",'3 - Projects'!$N196)+IF(AF124="x",'3 - Projects'!$N197)+IF(AF125="x",'3 - Projects'!$N198)</f>
        <v>0</v>
      </c>
      <c r="AG354" s="85">
        <f>IF(AG121="x",'3 - Projects'!$N194,0)+IF(AG122="x",'3 - Projects'!$N195)+IF(AG123="x",'3 - Projects'!$N196)+IF(AG124="x",'3 - Projects'!$N197)+IF(AG125="x",'3 - Projects'!$N198)</f>
        <v>0</v>
      </c>
      <c r="AH354" s="85">
        <f>IF(AH121="x",'3 - Projects'!$N194,0)+IF(AH122="x",'3 - Projects'!$N195)+IF(AH123="x",'3 - Projects'!$N196)+IF(AH124="x",'3 - Projects'!$N197)+IF(AH125="x",'3 - Projects'!$N198)</f>
        <v>0</v>
      </c>
      <c r="AI354" s="85">
        <f>IF(AI121="x",'3 - Projects'!$N194,0)+IF(AI122="x",'3 - Projects'!$N195)+IF(AI123="x",'3 - Projects'!$N196)+IF(AI124="x",'3 - Projects'!$N197)+IF(AI125="x",'3 - Projects'!$N198)</f>
        <v>0</v>
      </c>
      <c r="AJ354" s="85">
        <f>IF(AJ121="x",'3 - Projects'!$N194,0)+IF(AJ122="x",'3 - Projects'!$N195)+IF(AJ123="x",'3 - Projects'!$N196)+IF(AJ124="x",'3 - Projects'!$N197)+IF(AJ125="x",'3 - Projects'!$N198)</f>
        <v>0</v>
      </c>
      <c r="AK354" s="85">
        <f>IF(AK121="x",'3 - Projects'!$N194,0)+IF(AK122="x",'3 - Projects'!$N195)+IF(AK123="x",'3 - Projects'!$N196)+IF(AK124="x",'3 - Projects'!$N197)+IF(AK125="x",'3 - Projects'!$N198)</f>
        <v>0</v>
      </c>
      <c r="AL354" s="85">
        <f>IF(AL121="x",'3 - Projects'!$N194,0)+IF(AL122="x",'3 - Projects'!$N195)+IF(AL123="x",'3 - Projects'!$N196)+IF(AL124="x",'3 - Projects'!$N197)+IF(AL125="x",'3 - Projects'!$N198)</f>
        <v>0</v>
      </c>
      <c r="AM354" s="85">
        <f>IF(AM121="x",'3 - Projects'!$N194,0)+IF(AM122="x",'3 - Projects'!$N195)+IF(AM123="x",'3 - Projects'!$N196)+IF(AM124="x",'3 - Projects'!$N197)+IF(AM125="x",'3 - Projects'!$N198)</f>
        <v>0</v>
      </c>
      <c r="AN354" s="85">
        <f>IF(AN121="x",'3 - Projects'!$N194,0)+IF(AN122="x",'3 - Projects'!$N195)+IF(AN123="x",'3 - Projects'!$N196)+IF(AN124="x",'3 - Projects'!$N197)+IF(AN125="x",'3 - Projects'!$N198)</f>
        <v>0</v>
      </c>
      <c r="AO354" s="85">
        <f>IF(AO121="x",'3 - Projects'!$N194,0)+IF(AO122="x",'3 - Projects'!$N195)+IF(AO123="x",'3 - Projects'!$N196)+IF(AO124="x",'3 - Projects'!$N197)+IF(AO125="x",'3 - Projects'!$N198)</f>
        <v>0</v>
      </c>
      <c r="AP354" s="85">
        <f>IF(AP121="x",'3 - Projects'!$N194,0)+IF(AP122="x",'3 - Projects'!$N195)+IF(AP123="x",'3 - Projects'!$N196)+IF(AP124="x",'3 - Projects'!$N197)+IF(AP125="x",'3 - Projects'!$N198)</f>
        <v>0</v>
      </c>
      <c r="AQ354" s="85">
        <f>IF(AQ121="x",'3 - Projects'!$N194,0)+IF(AQ122="x",'3 - Projects'!$N195)+IF(AQ123="x",'3 - Projects'!$N196)+IF(AQ124="x",'3 - Projects'!$N197)+IF(AQ125="x",'3 - Projects'!$N198)</f>
        <v>0</v>
      </c>
      <c r="AR354" s="85">
        <f>IF(AR121="x",'3 - Projects'!$N194,0)+IF(AR122="x",'3 - Projects'!$N195)+IF(AR123="x",'3 - Projects'!$N196)+IF(AR124="x",'3 - Projects'!$N197)+IF(AR125="x",'3 - Projects'!$N198)</f>
        <v>0</v>
      </c>
      <c r="AS354" s="85">
        <f>IF(AS121="x",'3 - Projects'!$N194,0)+IF(AS122="x",'3 - Projects'!$N195)+IF(AS123="x",'3 - Projects'!$N196)+IF(AS124="x",'3 - Projects'!$N197)+IF(AS125="x",'3 - Projects'!$N198)</f>
        <v>0</v>
      </c>
      <c r="AT354" s="85">
        <f>IF(AT121="x",'3 - Projects'!$N194,0)+IF(AT122="x",'3 - Projects'!$N195)+IF(AT123="x",'3 - Projects'!$N196)+IF(AT124="x",'3 - Projects'!$N197)+IF(AT125="x",'3 - Projects'!$N198)</f>
        <v>0</v>
      </c>
      <c r="AU354" s="85">
        <f>IF(AU121="x",'3 - Projects'!$N194,0)+IF(AU122="x",'3 - Projects'!$N195)+IF(AU123="x",'3 - Projects'!$N196)+IF(AU124="x",'3 - Projects'!$N197)+IF(AU125="x",'3 - Projects'!$N198)</f>
        <v>0</v>
      </c>
      <c r="AV354" s="85">
        <f>IF(AV121="x",'3 - Projects'!$N194,0)+IF(AV122="x",'3 - Projects'!$N195)+IF(AV123="x",'3 - Projects'!$N196)+IF(AV124="x",'3 - Projects'!$N197)+IF(AV125="x",'3 - Projects'!$N198)</f>
        <v>0</v>
      </c>
      <c r="AW354" s="85">
        <f>IF(AW121="x",'3 - Projects'!$N194,0)+IF(AW122="x",'3 - Projects'!$N195)+IF(AW123="x",'3 - Projects'!$N196)+IF(AW124="x",'3 - Projects'!$N197)+IF(AW125="x",'3 - Projects'!$N198)</f>
        <v>0</v>
      </c>
      <c r="AX354" s="85">
        <f>IF(AX121="x",'3 - Projects'!$N194,0)+IF(AX122="x",'3 - Projects'!$N195)+IF(AX123="x",'3 - Projects'!$N196)+IF(AX124="x",'3 - Projects'!$N197)+IF(AX125="x",'3 - Projects'!$N198)</f>
        <v>0</v>
      </c>
      <c r="AY354" s="85">
        <f>IF(AY121="x",'3 - Projects'!$N194,0)+IF(AY122="x",'3 - Projects'!$N195)+IF(AY123="x",'3 - Projects'!$N196)+IF(AY124="x",'3 - Projects'!$N197)+IF(AY125="x",'3 - Projects'!$N198)</f>
        <v>0</v>
      </c>
      <c r="AZ354" s="85">
        <f>IF(AZ121="x",'3 - Projects'!$N194,0)+IF(AZ122="x",'3 - Projects'!$N195)+IF(AZ123="x",'3 - Projects'!$N196)+IF(AZ124="x",'3 - Projects'!$N197)+IF(AZ125="x",'3 - Projects'!$N198)</f>
        <v>0</v>
      </c>
      <c r="BA354" s="85">
        <f>IF(BA121="x",'3 - Projects'!$N194,0)+IF(BA122="x",'3 - Projects'!$N195)+IF(BA123="x",'3 - Projects'!$N196)+IF(BA124="x",'3 - Projects'!$N197)+IF(BA125="x",'3 - Projects'!$N198)</f>
        <v>0</v>
      </c>
      <c r="BB354" s="85">
        <f>IF(BB121="x",'3 - Projects'!$N194,0)+IF(BB122="x",'3 - Projects'!$N195)+IF(BB123="x",'3 - Projects'!$N196)+IF(BB124="x",'3 - Projects'!$N197)+IF(BB125="x",'3 - Projects'!$N198)</f>
        <v>0</v>
      </c>
      <c r="BC354" s="85">
        <f>IF(BC121="x",'3 - Projects'!$N194,0)+IF(BC122="x",'3 - Projects'!$N195)+IF(BC123="x",'3 - Projects'!$N196)+IF(BC124="x",'3 - Projects'!$N197)+IF(BC125="x",'3 - Projects'!$N198)</f>
        <v>0</v>
      </c>
      <c r="BD354" s="85">
        <f>IF(BD121="x",'3 - Projects'!$N194,0)+IF(BD122="x",'3 - Projects'!$N195)+IF(BD123="x",'3 - Projects'!$N196)+IF(BD124="x",'3 - Projects'!$N197)+IF(BD125="x",'3 - Projects'!$N198)</f>
        <v>0</v>
      </c>
      <c r="BE354" s="85">
        <f>IF(BE121="x",'3 - Projects'!$N194,0)+IF(BE122="x",'3 - Projects'!$N195)+IF(BE123="x",'3 - Projects'!$N196)+IF(BE124="x",'3 - Projects'!$N197)+IF(BE125="x",'3 - Projects'!$N198)</f>
        <v>0</v>
      </c>
      <c r="BF354" s="85">
        <f>IF(BF121="x",'3 - Projects'!$N194,0)+IF(BF122="x",'3 - Projects'!$N195)+IF(BF123="x",'3 - Projects'!$N196)+IF(BF124="x",'3 - Projects'!$N197)+IF(BF125="x",'3 - Projects'!$N198)</f>
        <v>0</v>
      </c>
      <c r="BG354" s="85">
        <f>IF(BG121="x",'3 - Projects'!$N194,0)+IF(BG122="x",'3 - Projects'!$N195)+IF(BG123="x",'3 - Projects'!$N196)+IF(BG124="x",'3 - Projects'!$N197)+IF(BG125="x",'3 - Projects'!$N198)</f>
        <v>0</v>
      </c>
      <c r="BH354" s="86">
        <f>IF(BH121="x",'3 - Projects'!$N194,0)+IF(BH122="x",'3 - Projects'!$N195)+IF(BH123="x",'3 - Projects'!$N196)+IF(BH124="x",'3 - Projects'!$N197)+IF(BH125="x",'3 - Projects'!$N198)</f>
        <v>0</v>
      </c>
    </row>
    <row r="355" spans="1:60">
      <c r="A355" s="84"/>
      <c r="B355" s="85" t="str">
        <f>IF(Resource9_Name&lt;&gt;"",Resource9_Name&amp;"(s)","")</f>
        <v/>
      </c>
      <c r="C355" s="85"/>
      <c r="D355" s="85"/>
      <c r="E355" s="85"/>
      <c r="F355" s="85"/>
      <c r="G355" s="85"/>
      <c r="H355" s="85"/>
      <c r="I355" s="84">
        <f>IF(I121="x",'3 - Projects'!$O194,0)+IF(I122="x",'3 - Projects'!$O195)+IF(I123="x",'3 - Projects'!$O196)+IF(I124="x",'3 - Projects'!$O197)+IF(I125="x",'3 - Projects'!$O198)</f>
        <v>0</v>
      </c>
      <c r="J355" s="85">
        <f>IF(J121="x",'3 - Projects'!$O194,0)+IF(J122="x",'3 - Projects'!$O195)+IF(J123="x",'3 - Projects'!$O196)+IF(J124="x",'3 - Projects'!$O197)+IF(J125="x",'3 - Projects'!$O198)</f>
        <v>0</v>
      </c>
      <c r="K355" s="85">
        <f>IF(K121="x",'3 - Projects'!$O194,0)+IF(K122="x",'3 - Projects'!$O195)+IF(K123="x",'3 - Projects'!$O196)+IF(K124="x",'3 - Projects'!$O197)+IF(K125="x",'3 - Projects'!$O198)</f>
        <v>0</v>
      </c>
      <c r="L355" s="85">
        <f>IF(L121="x",'3 - Projects'!$O194,0)+IF(L122="x",'3 - Projects'!$O195)+IF(L123="x",'3 - Projects'!$O196)+IF(L124="x",'3 - Projects'!$O197)+IF(L125="x",'3 - Projects'!$O198)</f>
        <v>0</v>
      </c>
      <c r="M355" s="85">
        <f>IF(M121="x",'3 - Projects'!$O194,0)+IF(M122="x",'3 - Projects'!$O195)+IF(M123="x",'3 - Projects'!$O196)+IF(M124="x",'3 - Projects'!$O197)+IF(M125="x",'3 - Projects'!$O198)</f>
        <v>0</v>
      </c>
      <c r="N355" s="85">
        <f>IF(N121="x",'3 - Projects'!$O194,0)+IF(N122="x",'3 - Projects'!$O195)+IF(N123="x",'3 - Projects'!$O196)+IF(N124="x",'3 - Projects'!$O197)+IF(N125="x",'3 - Projects'!$O198)</f>
        <v>0</v>
      </c>
      <c r="O355" s="85">
        <f>IF(O121="x",'3 - Projects'!$O194,0)+IF(O122="x",'3 - Projects'!$O195)+IF(O123="x",'3 - Projects'!$O196)+IF(O124="x",'3 - Projects'!$O197)+IF(O125="x",'3 - Projects'!$O198)</f>
        <v>0</v>
      </c>
      <c r="P355" s="85">
        <f>IF(P121="x",'3 - Projects'!$O194,0)+IF(P122="x",'3 - Projects'!$O195)+IF(P123="x",'3 - Projects'!$O196)+IF(P124="x",'3 - Projects'!$O197)+IF(P125="x",'3 - Projects'!$O198)</f>
        <v>0</v>
      </c>
      <c r="Q355" s="85">
        <f>IF(Q121="x",'3 - Projects'!$O194,0)+IF(Q122="x",'3 - Projects'!$O195)+IF(Q123="x",'3 - Projects'!$O196)+IF(Q124="x",'3 - Projects'!$O197)+IF(Q125="x",'3 - Projects'!$O198)</f>
        <v>0</v>
      </c>
      <c r="R355" s="85">
        <f>IF(R121="x",'3 - Projects'!$O194,0)+IF(R122="x",'3 - Projects'!$O195)+IF(R123="x",'3 - Projects'!$O196)+IF(R124="x",'3 - Projects'!$O197)+IF(R125="x",'3 - Projects'!$O198)</f>
        <v>0</v>
      </c>
      <c r="S355" s="85">
        <f>IF(S121="x",'3 - Projects'!$O194,0)+IF(S122="x",'3 - Projects'!$O195)+IF(S123="x",'3 - Projects'!$O196)+IF(S124="x",'3 - Projects'!$O197)+IF(S125="x",'3 - Projects'!$O198)</f>
        <v>0</v>
      </c>
      <c r="T355" s="85">
        <f>IF(T121="x",'3 - Projects'!$O194,0)+IF(T122="x",'3 - Projects'!$O195)+IF(T123="x",'3 - Projects'!$O196)+IF(T124="x",'3 - Projects'!$O197)+IF(T125="x",'3 - Projects'!$O198)</f>
        <v>0</v>
      </c>
      <c r="U355" s="85">
        <f>IF(U121="x",'3 - Projects'!$O194,0)+IF(U122="x",'3 - Projects'!$O195)+IF(U123="x",'3 - Projects'!$O196)+IF(U124="x",'3 - Projects'!$O197)+IF(U125="x",'3 - Projects'!$O198)</f>
        <v>0</v>
      </c>
      <c r="V355" s="85">
        <f>IF(V121="x",'3 - Projects'!$O194,0)+IF(V122="x",'3 - Projects'!$O195)+IF(V123="x",'3 - Projects'!$O196)+IF(V124="x",'3 - Projects'!$O197)+IF(V125="x",'3 - Projects'!$O198)</f>
        <v>0</v>
      </c>
      <c r="W355" s="85">
        <f>IF(W121="x",'3 - Projects'!$O194,0)+IF(W122="x",'3 - Projects'!$O195)+IF(W123="x",'3 - Projects'!$O196)+IF(W124="x",'3 - Projects'!$O197)+IF(W125="x",'3 - Projects'!$O198)</f>
        <v>0</v>
      </c>
      <c r="X355" s="85">
        <f>IF(X121="x",'3 - Projects'!$O194,0)+IF(X122="x",'3 - Projects'!$O195)+IF(X123="x",'3 - Projects'!$O196)+IF(X124="x",'3 - Projects'!$O197)+IF(X125="x",'3 - Projects'!$O198)</f>
        <v>0</v>
      </c>
      <c r="Y355" s="85">
        <f>IF(Y121="x",'3 - Projects'!$O194,0)+IF(Y122="x",'3 - Projects'!$O195)+IF(Y123="x",'3 - Projects'!$O196)+IF(Y124="x",'3 - Projects'!$O197)+IF(Y125="x",'3 - Projects'!$O198)</f>
        <v>0</v>
      </c>
      <c r="Z355" s="85">
        <f>IF(Z121="x",'3 - Projects'!$O194,0)+IF(Z122="x",'3 - Projects'!$O195)+IF(Z123="x",'3 - Projects'!$O196)+IF(Z124="x",'3 - Projects'!$O197)+IF(Z125="x",'3 - Projects'!$O198)</f>
        <v>0</v>
      </c>
      <c r="AA355" s="85">
        <f>IF(AA121="x",'3 - Projects'!$O194,0)+IF(AA122="x",'3 - Projects'!$O195)+IF(AA123="x",'3 - Projects'!$O196)+IF(AA124="x",'3 - Projects'!$O197)+IF(AA125="x",'3 - Projects'!$O198)</f>
        <v>0</v>
      </c>
      <c r="AB355" s="85">
        <f>IF(AB121="x",'3 - Projects'!$O194,0)+IF(AB122="x",'3 - Projects'!$O195)+IF(AB123="x",'3 - Projects'!$O196)+IF(AB124="x",'3 - Projects'!$O197)+IF(AB125="x",'3 - Projects'!$O198)</f>
        <v>0</v>
      </c>
      <c r="AC355" s="85">
        <f>IF(AC121="x",'3 - Projects'!$O194,0)+IF(AC122="x",'3 - Projects'!$O195)+IF(AC123="x",'3 - Projects'!$O196)+IF(AC124="x",'3 - Projects'!$O197)+IF(AC125="x",'3 - Projects'!$O198)</f>
        <v>0</v>
      </c>
      <c r="AD355" s="85">
        <f>IF(AD121="x",'3 - Projects'!$O194,0)+IF(AD122="x",'3 - Projects'!$O195)+IF(AD123="x",'3 - Projects'!$O196)+IF(AD124="x",'3 - Projects'!$O197)+IF(AD125="x",'3 - Projects'!$O198)</f>
        <v>0</v>
      </c>
      <c r="AE355" s="85">
        <f>IF(AE121="x",'3 - Projects'!$O194,0)+IF(AE122="x",'3 - Projects'!$O195)+IF(AE123="x",'3 - Projects'!$O196)+IF(AE124="x",'3 - Projects'!$O197)+IF(AE125="x",'3 - Projects'!$O198)</f>
        <v>0</v>
      </c>
      <c r="AF355" s="85">
        <f>IF(AF121="x",'3 - Projects'!$O194,0)+IF(AF122="x",'3 - Projects'!$O195)+IF(AF123="x",'3 - Projects'!$O196)+IF(AF124="x",'3 - Projects'!$O197)+IF(AF125="x",'3 - Projects'!$O198)</f>
        <v>0</v>
      </c>
      <c r="AG355" s="85">
        <f>IF(AG121="x",'3 - Projects'!$O194,0)+IF(AG122="x",'3 - Projects'!$O195)+IF(AG123="x",'3 - Projects'!$O196)+IF(AG124="x",'3 - Projects'!$O197)+IF(AG125="x",'3 - Projects'!$O198)</f>
        <v>0</v>
      </c>
      <c r="AH355" s="85">
        <f>IF(AH121="x",'3 - Projects'!$O194,0)+IF(AH122="x",'3 - Projects'!$O195)+IF(AH123="x",'3 - Projects'!$O196)+IF(AH124="x",'3 - Projects'!$O197)+IF(AH125="x",'3 - Projects'!$O198)</f>
        <v>0</v>
      </c>
      <c r="AI355" s="85">
        <f>IF(AI121="x",'3 - Projects'!$O194,0)+IF(AI122="x",'3 - Projects'!$O195)+IF(AI123="x",'3 - Projects'!$O196)+IF(AI124="x",'3 - Projects'!$O197)+IF(AI125="x",'3 - Projects'!$O198)</f>
        <v>0</v>
      </c>
      <c r="AJ355" s="85">
        <f>IF(AJ121="x",'3 - Projects'!$O194,0)+IF(AJ122="x",'3 - Projects'!$O195)+IF(AJ123="x",'3 - Projects'!$O196)+IF(AJ124="x",'3 - Projects'!$O197)+IF(AJ125="x",'3 - Projects'!$O198)</f>
        <v>0</v>
      </c>
      <c r="AK355" s="85">
        <f>IF(AK121="x",'3 - Projects'!$O194,0)+IF(AK122="x",'3 - Projects'!$O195)+IF(AK123="x",'3 - Projects'!$O196)+IF(AK124="x",'3 - Projects'!$O197)+IF(AK125="x",'3 - Projects'!$O198)</f>
        <v>0</v>
      </c>
      <c r="AL355" s="85">
        <f>IF(AL121="x",'3 - Projects'!$O194,0)+IF(AL122="x",'3 - Projects'!$O195)+IF(AL123="x",'3 - Projects'!$O196)+IF(AL124="x",'3 - Projects'!$O197)+IF(AL125="x",'3 - Projects'!$O198)</f>
        <v>0</v>
      </c>
      <c r="AM355" s="85">
        <f>IF(AM121="x",'3 - Projects'!$O194,0)+IF(AM122="x",'3 - Projects'!$O195)+IF(AM123="x",'3 - Projects'!$O196)+IF(AM124="x",'3 - Projects'!$O197)+IF(AM125="x",'3 - Projects'!$O198)</f>
        <v>0</v>
      </c>
      <c r="AN355" s="85">
        <f>IF(AN121="x",'3 - Projects'!$O194,0)+IF(AN122="x",'3 - Projects'!$O195)+IF(AN123="x",'3 - Projects'!$O196)+IF(AN124="x",'3 - Projects'!$O197)+IF(AN125="x",'3 - Projects'!$O198)</f>
        <v>0</v>
      </c>
      <c r="AO355" s="85">
        <f>IF(AO121="x",'3 - Projects'!$O194,0)+IF(AO122="x",'3 - Projects'!$O195)+IF(AO123="x",'3 - Projects'!$O196)+IF(AO124="x",'3 - Projects'!$O197)+IF(AO125="x",'3 - Projects'!$O198)</f>
        <v>0</v>
      </c>
      <c r="AP355" s="85">
        <f>IF(AP121="x",'3 - Projects'!$O194,0)+IF(AP122="x",'3 - Projects'!$O195)+IF(AP123="x",'3 - Projects'!$O196)+IF(AP124="x",'3 - Projects'!$O197)+IF(AP125="x",'3 - Projects'!$O198)</f>
        <v>0</v>
      </c>
      <c r="AQ355" s="85">
        <f>IF(AQ121="x",'3 - Projects'!$O194,0)+IF(AQ122="x",'3 - Projects'!$O195)+IF(AQ123="x",'3 - Projects'!$O196)+IF(AQ124="x",'3 - Projects'!$O197)+IF(AQ125="x",'3 - Projects'!$O198)</f>
        <v>0</v>
      </c>
      <c r="AR355" s="85">
        <f>IF(AR121="x",'3 - Projects'!$O194,0)+IF(AR122="x",'3 - Projects'!$O195)+IF(AR123="x",'3 - Projects'!$O196)+IF(AR124="x",'3 - Projects'!$O197)+IF(AR125="x",'3 - Projects'!$O198)</f>
        <v>0</v>
      </c>
      <c r="AS355" s="85">
        <f>IF(AS121="x",'3 - Projects'!$O194,0)+IF(AS122="x",'3 - Projects'!$O195)+IF(AS123="x",'3 - Projects'!$O196)+IF(AS124="x",'3 - Projects'!$O197)+IF(AS125="x",'3 - Projects'!$O198)</f>
        <v>0</v>
      </c>
      <c r="AT355" s="85">
        <f>IF(AT121="x",'3 - Projects'!$O194,0)+IF(AT122="x",'3 - Projects'!$O195)+IF(AT123="x",'3 - Projects'!$O196)+IF(AT124="x",'3 - Projects'!$O197)+IF(AT125="x",'3 - Projects'!$O198)</f>
        <v>0</v>
      </c>
      <c r="AU355" s="85">
        <f>IF(AU121="x",'3 - Projects'!$O194,0)+IF(AU122="x",'3 - Projects'!$O195)+IF(AU123="x",'3 - Projects'!$O196)+IF(AU124="x",'3 - Projects'!$O197)+IF(AU125="x",'3 - Projects'!$O198)</f>
        <v>0</v>
      </c>
      <c r="AV355" s="85">
        <f>IF(AV121="x",'3 - Projects'!$O194,0)+IF(AV122="x",'3 - Projects'!$O195)+IF(AV123="x",'3 - Projects'!$O196)+IF(AV124="x",'3 - Projects'!$O197)+IF(AV125="x",'3 - Projects'!$O198)</f>
        <v>0</v>
      </c>
      <c r="AW355" s="85">
        <f>IF(AW121="x",'3 - Projects'!$O194,0)+IF(AW122="x",'3 - Projects'!$O195)+IF(AW123="x",'3 - Projects'!$O196)+IF(AW124="x",'3 - Projects'!$O197)+IF(AW125="x",'3 - Projects'!$O198)</f>
        <v>0</v>
      </c>
      <c r="AX355" s="85">
        <f>IF(AX121="x",'3 - Projects'!$O194,0)+IF(AX122="x",'3 - Projects'!$O195)+IF(AX123="x",'3 - Projects'!$O196)+IF(AX124="x",'3 - Projects'!$O197)+IF(AX125="x",'3 - Projects'!$O198)</f>
        <v>0</v>
      </c>
      <c r="AY355" s="85">
        <f>IF(AY121="x",'3 - Projects'!$O194,0)+IF(AY122="x",'3 - Projects'!$O195)+IF(AY123="x",'3 - Projects'!$O196)+IF(AY124="x",'3 - Projects'!$O197)+IF(AY125="x",'3 - Projects'!$O198)</f>
        <v>0</v>
      </c>
      <c r="AZ355" s="85">
        <f>IF(AZ121="x",'3 - Projects'!$O194,0)+IF(AZ122="x",'3 - Projects'!$O195)+IF(AZ123="x",'3 - Projects'!$O196)+IF(AZ124="x",'3 - Projects'!$O197)+IF(AZ125="x",'3 - Projects'!$O198)</f>
        <v>0</v>
      </c>
      <c r="BA355" s="85">
        <f>IF(BA121="x",'3 - Projects'!$O194,0)+IF(BA122="x",'3 - Projects'!$O195)+IF(BA123="x",'3 - Projects'!$O196)+IF(BA124="x",'3 - Projects'!$O197)+IF(BA125="x",'3 - Projects'!$O198)</f>
        <v>0</v>
      </c>
      <c r="BB355" s="85">
        <f>IF(BB121="x",'3 - Projects'!$O194,0)+IF(BB122="x",'3 - Projects'!$O195)+IF(BB123="x",'3 - Projects'!$O196)+IF(BB124="x",'3 - Projects'!$O197)+IF(BB125="x",'3 - Projects'!$O198)</f>
        <v>0</v>
      </c>
      <c r="BC355" s="85">
        <f>IF(BC121="x",'3 - Projects'!$O194,0)+IF(BC122="x",'3 - Projects'!$O195)+IF(BC123="x",'3 - Projects'!$O196)+IF(BC124="x",'3 - Projects'!$O197)+IF(BC125="x",'3 - Projects'!$O198)</f>
        <v>0</v>
      </c>
      <c r="BD355" s="85">
        <f>IF(BD121="x",'3 - Projects'!$O194,0)+IF(BD122="x",'3 - Projects'!$O195)+IF(BD123="x",'3 - Projects'!$O196)+IF(BD124="x",'3 - Projects'!$O197)+IF(BD125="x",'3 - Projects'!$O198)</f>
        <v>0</v>
      </c>
      <c r="BE355" s="85">
        <f>IF(BE121="x",'3 - Projects'!$O194,0)+IF(BE122="x",'3 - Projects'!$O195)+IF(BE123="x",'3 - Projects'!$O196)+IF(BE124="x",'3 - Projects'!$O197)+IF(BE125="x",'3 - Projects'!$O198)</f>
        <v>0</v>
      </c>
      <c r="BF355" s="85">
        <f>IF(BF121="x",'3 - Projects'!$O194,0)+IF(BF122="x",'3 - Projects'!$O195)+IF(BF123="x",'3 - Projects'!$O196)+IF(BF124="x",'3 - Projects'!$O197)+IF(BF125="x",'3 - Projects'!$O198)</f>
        <v>0</v>
      </c>
      <c r="BG355" s="85">
        <f>IF(BG121="x",'3 - Projects'!$O194,0)+IF(BG122="x",'3 - Projects'!$O195)+IF(BG123="x",'3 - Projects'!$O196)+IF(BG124="x",'3 - Projects'!$O197)+IF(BG125="x",'3 - Projects'!$O198)</f>
        <v>0</v>
      </c>
      <c r="BH355" s="86">
        <f>IF(BH121="x",'3 - Projects'!$O194,0)+IF(BH122="x",'3 - Projects'!$O195)+IF(BH123="x",'3 - Projects'!$O196)+IF(BH124="x",'3 - Projects'!$O197)+IF(BH125="x",'3 - Projects'!$O198)</f>
        <v>0</v>
      </c>
    </row>
    <row r="356" spans="1:60">
      <c r="A356" s="87"/>
      <c r="B356" s="88" t="str">
        <f>IF(Resource10_Name&lt;&gt;"",Resource10_Name&amp;"(s)","")</f>
        <v/>
      </c>
      <c r="C356" s="88"/>
      <c r="D356" s="88"/>
      <c r="E356" s="88"/>
      <c r="F356" s="88"/>
      <c r="G356" s="88"/>
      <c r="H356" s="88"/>
      <c r="I356" s="87">
        <f>IF(I121="x",'3 - Projects'!$P194,0)+IF(I122="x",'3 - Projects'!$P195)+IF(I123="x",'3 - Projects'!$P196)+IF(I124="x",'3 - Projects'!$P197)+IF(I125="x",'3 - Projects'!$P198)</f>
        <v>0</v>
      </c>
      <c r="J356" s="88">
        <f>IF(J121="x",'3 - Projects'!$P194,0)+IF(J122="x",'3 - Projects'!$P195)+IF(J123="x",'3 - Projects'!$P196)+IF(J124="x",'3 - Projects'!$P197)+IF(J125="x",'3 - Projects'!$P198)</f>
        <v>0</v>
      </c>
      <c r="K356" s="88">
        <f>IF(K121="x",'3 - Projects'!$P194,0)+IF(K122="x",'3 - Projects'!$P195)+IF(K123="x",'3 - Projects'!$P196)+IF(K124="x",'3 - Projects'!$P197)+IF(K125="x",'3 - Projects'!$P198)</f>
        <v>0</v>
      </c>
      <c r="L356" s="88">
        <f>IF(L121="x",'3 - Projects'!$P194,0)+IF(L122="x",'3 - Projects'!$P195)+IF(L123="x",'3 - Projects'!$P196)+IF(L124="x",'3 - Projects'!$P197)+IF(L125="x",'3 - Projects'!$P198)</f>
        <v>0</v>
      </c>
      <c r="M356" s="88">
        <f>IF(M121="x",'3 - Projects'!$P194,0)+IF(M122="x",'3 - Projects'!$P195)+IF(M123="x",'3 - Projects'!$P196)+IF(M124="x",'3 - Projects'!$P197)+IF(M125="x",'3 - Projects'!$P198)</f>
        <v>0</v>
      </c>
      <c r="N356" s="88">
        <f>IF(N121="x",'3 - Projects'!$P194,0)+IF(N122="x",'3 - Projects'!$P195)+IF(N123="x",'3 - Projects'!$P196)+IF(N124="x",'3 - Projects'!$P197)+IF(N125="x",'3 - Projects'!$P198)</f>
        <v>0</v>
      </c>
      <c r="O356" s="88">
        <f>IF(O121="x",'3 - Projects'!$P194,0)+IF(O122="x",'3 - Projects'!$P195)+IF(O123="x",'3 - Projects'!$P196)+IF(O124="x",'3 - Projects'!$P197)+IF(O125="x",'3 - Projects'!$P198)</f>
        <v>0</v>
      </c>
      <c r="P356" s="88">
        <f>IF(P121="x",'3 - Projects'!$P194,0)+IF(P122="x",'3 - Projects'!$P195)+IF(P123="x",'3 - Projects'!$P196)+IF(P124="x",'3 - Projects'!$P197)+IF(P125="x",'3 - Projects'!$P198)</f>
        <v>0</v>
      </c>
      <c r="Q356" s="88">
        <f>IF(Q121="x",'3 - Projects'!$P194,0)+IF(Q122="x",'3 - Projects'!$P195)+IF(Q123="x",'3 - Projects'!$P196)+IF(Q124="x",'3 - Projects'!$P197)+IF(Q125="x",'3 - Projects'!$P198)</f>
        <v>0</v>
      </c>
      <c r="R356" s="88">
        <f>IF(R121="x",'3 - Projects'!$P194,0)+IF(R122="x",'3 - Projects'!$P195)+IF(R123="x",'3 - Projects'!$P196)+IF(R124="x",'3 - Projects'!$P197)+IF(R125="x",'3 - Projects'!$P198)</f>
        <v>0</v>
      </c>
      <c r="S356" s="88">
        <f>IF(S121="x",'3 - Projects'!$P194,0)+IF(S122="x",'3 - Projects'!$P195)+IF(S123="x",'3 - Projects'!$P196)+IF(S124="x",'3 - Projects'!$P197)+IF(S125="x",'3 - Projects'!$P198)</f>
        <v>0</v>
      </c>
      <c r="T356" s="88">
        <f>IF(T121="x",'3 - Projects'!$P194,0)+IF(T122="x",'3 - Projects'!$P195)+IF(T123="x",'3 - Projects'!$P196)+IF(T124="x",'3 - Projects'!$P197)+IF(T125="x",'3 - Projects'!$P198)</f>
        <v>0</v>
      </c>
      <c r="U356" s="88">
        <f>IF(U121="x",'3 - Projects'!$P194,0)+IF(U122="x",'3 - Projects'!$P195)+IF(U123="x",'3 - Projects'!$P196)+IF(U124="x",'3 - Projects'!$P197)+IF(U125="x",'3 - Projects'!$P198)</f>
        <v>0</v>
      </c>
      <c r="V356" s="88">
        <f>IF(V121="x",'3 - Projects'!$P194,0)+IF(V122="x",'3 - Projects'!$P195)+IF(V123="x",'3 - Projects'!$P196)+IF(V124="x",'3 - Projects'!$P197)+IF(V125="x",'3 - Projects'!$P198)</f>
        <v>0</v>
      </c>
      <c r="W356" s="88">
        <f>IF(W121="x",'3 - Projects'!$P194,0)+IF(W122="x",'3 - Projects'!$P195)+IF(W123="x",'3 - Projects'!$P196)+IF(W124="x",'3 - Projects'!$P197)+IF(W125="x",'3 - Projects'!$P198)</f>
        <v>0</v>
      </c>
      <c r="X356" s="88">
        <f>IF(X121="x",'3 - Projects'!$P194,0)+IF(X122="x",'3 - Projects'!$P195)+IF(X123="x",'3 - Projects'!$P196)+IF(X124="x",'3 - Projects'!$P197)+IF(X125="x",'3 - Projects'!$P198)</f>
        <v>0</v>
      </c>
      <c r="Y356" s="88">
        <f>IF(Y121="x",'3 - Projects'!$P194,0)+IF(Y122="x",'3 - Projects'!$P195)+IF(Y123="x",'3 - Projects'!$P196)+IF(Y124="x",'3 - Projects'!$P197)+IF(Y125="x",'3 - Projects'!$P198)</f>
        <v>0</v>
      </c>
      <c r="Z356" s="88">
        <f>IF(Z121="x",'3 - Projects'!$P194,0)+IF(Z122="x",'3 - Projects'!$P195)+IF(Z123="x",'3 - Projects'!$P196)+IF(Z124="x",'3 - Projects'!$P197)+IF(Z125="x",'3 - Projects'!$P198)</f>
        <v>0</v>
      </c>
      <c r="AA356" s="88">
        <f>IF(AA121="x",'3 - Projects'!$P194,0)+IF(AA122="x",'3 - Projects'!$P195)+IF(AA123="x",'3 - Projects'!$P196)+IF(AA124="x",'3 - Projects'!$P197)+IF(AA125="x",'3 - Projects'!$P198)</f>
        <v>0</v>
      </c>
      <c r="AB356" s="88">
        <f>IF(AB121="x",'3 - Projects'!$P194,0)+IF(AB122="x",'3 - Projects'!$P195)+IF(AB123="x",'3 - Projects'!$P196)+IF(AB124="x",'3 - Projects'!$P197)+IF(AB125="x",'3 - Projects'!$P198)</f>
        <v>0</v>
      </c>
      <c r="AC356" s="88">
        <f>IF(AC121="x",'3 - Projects'!$P194,0)+IF(AC122="x",'3 - Projects'!$P195)+IF(AC123="x",'3 - Projects'!$P196)+IF(AC124="x",'3 - Projects'!$P197)+IF(AC125="x",'3 - Projects'!$P198)</f>
        <v>0</v>
      </c>
      <c r="AD356" s="88">
        <f>IF(AD121="x",'3 - Projects'!$P194,0)+IF(AD122="x",'3 - Projects'!$P195)+IF(AD123="x",'3 - Projects'!$P196)+IF(AD124="x",'3 - Projects'!$P197)+IF(AD125="x",'3 - Projects'!$P198)</f>
        <v>0</v>
      </c>
      <c r="AE356" s="88">
        <f>IF(AE121="x",'3 - Projects'!$P194,0)+IF(AE122="x",'3 - Projects'!$P195)+IF(AE123="x",'3 - Projects'!$P196)+IF(AE124="x",'3 - Projects'!$P197)+IF(AE125="x",'3 - Projects'!$P198)</f>
        <v>0</v>
      </c>
      <c r="AF356" s="88">
        <f>IF(AF121="x",'3 - Projects'!$P194,0)+IF(AF122="x",'3 - Projects'!$P195)+IF(AF123="x",'3 - Projects'!$P196)+IF(AF124="x",'3 - Projects'!$P197)+IF(AF125="x",'3 - Projects'!$P198)</f>
        <v>0</v>
      </c>
      <c r="AG356" s="88">
        <f>IF(AG121="x",'3 - Projects'!$P194,0)+IF(AG122="x",'3 - Projects'!$P195)+IF(AG123="x",'3 - Projects'!$P196)+IF(AG124="x",'3 - Projects'!$P197)+IF(AG125="x",'3 - Projects'!$P198)</f>
        <v>0</v>
      </c>
      <c r="AH356" s="88">
        <f>IF(AH121="x",'3 - Projects'!$P194,0)+IF(AH122="x",'3 - Projects'!$P195)+IF(AH123="x",'3 - Projects'!$P196)+IF(AH124="x",'3 - Projects'!$P197)+IF(AH125="x",'3 - Projects'!$P198)</f>
        <v>0</v>
      </c>
      <c r="AI356" s="88">
        <f>IF(AI121="x",'3 - Projects'!$P194,0)+IF(AI122="x",'3 - Projects'!$P195)+IF(AI123="x",'3 - Projects'!$P196)+IF(AI124="x",'3 - Projects'!$P197)+IF(AI125="x",'3 - Projects'!$P198)</f>
        <v>0</v>
      </c>
      <c r="AJ356" s="88">
        <f>IF(AJ121="x",'3 - Projects'!$P194,0)+IF(AJ122="x",'3 - Projects'!$P195)+IF(AJ123="x",'3 - Projects'!$P196)+IF(AJ124="x",'3 - Projects'!$P197)+IF(AJ125="x",'3 - Projects'!$P198)</f>
        <v>0</v>
      </c>
      <c r="AK356" s="88">
        <f>IF(AK121="x",'3 - Projects'!$P194,0)+IF(AK122="x",'3 - Projects'!$P195)+IF(AK123="x",'3 - Projects'!$P196)+IF(AK124="x",'3 - Projects'!$P197)+IF(AK125="x",'3 - Projects'!$P198)</f>
        <v>0</v>
      </c>
      <c r="AL356" s="88">
        <f>IF(AL121="x",'3 - Projects'!$P194,0)+IF(AL122="x",'3 - Projects'!$P195)+IF(AL123="x",'3 - Projects'!$P196)+IF(AL124="x",'3 - Projects'!$P197)+IF(AL125="x",'3 - Projects'!$P198)</f>
        <v>0</v>
      </c>
      <c r="AM356" s="88">
        <f>IF(AM121="x",'3 - Projects'!$P194,0)+IF(AM122="x",'3 - Projects'!$P195)+IF(AM123="x",'3 - Projects'!$P196)+IF(AM124="x",'3 - Projects'!$P197)+IF(AM125="x",'3 - Projects'!$P198)</f>
        <v>0</v>
      </c>
      <c r="AN356" s="88">
        <f>IF(AN121="x",'3 - Projects'!$P194,0)+IF(AN122="x",'3 - Projects'!$P195)+IF(AN123="x",'3 - Projects'!$P196)+IF(AN124="x",'3 - Projects'!$P197)+IF(AN125="x",'3 - Projects'!$P198)</f>
        <v>0</v>
      </c>
      <c r="AO356" s="88">
        <f>IF(AO121="x",'3 - Projects'!$P194,0)+IF(AO122="x",'3 - Projects'!$P195)+IF(AO123="x",'3 - Projects'!$P196)+IF(AO124="x",'3 - Projects'!$P197)+IF(AO125="x",'3 - Projects'!$P198)</f>
        <v>0</v>
      </c>
      <c r="AP356" s="88">
        <f>IF(AP121="x",'3 - Projects'!$P194,0)+IF(AP122="x",'3 - Projects'!$P195)+IF(AP123="x",'3 - Projects'!$P196)+IF(AP124="x",'3 - Projects'!$P197)+IF(AP125="x",'3 - Projects'!$P198)</f>
        <v>0</v>
      </c>
      <c r="AQ356" s="88">
        <f>IF(AQ121="x",'3 - Projects'!$P194,0)+IF(AQ122="x",'3 - Projects'!$P195)+IF(AQ123="x",'3 - Projects'!$P196)+IF(AQ124="x",'3 - Projects'!$P197)+IF(AQ125="x",'3 - Projects'!$P198)</f>
        <v>0</v>
      </c>
      <c r="AR356" s="88">
        <f>IF(AR121="x",'3 - Projects'!$P194,0)+IF(AR122="x",'3 - Projects'!$P195)+IF(AR123="x",'3 - Projects'!$P196)+IF(AR124="x",'3 - Projects'!$P197)+IF(AR125="x",'3 - Projects'!$P198)</f>
        <v>0</v>
      </c>
      <c r="AS356" s="88">
        <f>IF(AS121="x",'3 - Projects'!$P194,0)+IF(AS122="x",'3 - Projects'!$P195)+IF(AS123="x",'3 - Projects'!$P196)+IF(AS124="x",'3 - Projects'!$P197)+IF(AS125="x",'3 - Projects'!$P198)</f>
        <v>0</v>
      </c>
      <c r="AT356" s="88">
        <f>IF(AT121="x",'3 - Projects'!$P194,0)+IF(AT122="x",'3 - Projects'!$P195)+IF(AT123="x",'3 - Projects'!$P196)+IF(AT124="x",'3 - Projects'!$P197)+IF(AT125="x",'3 - Projects'!$P198)</f>
        <v>0</v>
      </c>
      <c r="AU356" s="88">
        <f>IF(AU121="x",'3 - Projects'!$P194,0)+IF(AU122="x",'3 - Projects'!$P195)+IF(AU123="x",'3 - Projects'!$P196)+IF(AU124="x",'3 - Projects'!$P197)+IF(AU125="x",'3 - Projects'!$P198)</f>
        <v>0</v>
      </c>
      <c r="AV356" s="88">
        <f>IF(AV121="x",'3 - Projects'!$P194,0)+IF(AV122="x",'3 - Projects'!$P195)+IF(AV123="x",'3 - Projects'!$P196)+IF(AV124="x",'3 - Projects'!$P197)+IF(AV125="x",'3 - Projects'!$P198)</f>
        <v>0</v>
      </c>
      <c r="AW356" s="88">
        <f>IF(AW121="x",'3 - Projects'!$P194,0)+IF(AW122="x",'3 - Projects'!$P195)+IF(AW123="x",'3 - Projects'!$P196)+IF(AW124="x",'3 - Projects'!$P197)+IF(AW125="x",'3 - Projects'!$P198)</f>
        <v>0</v>
      </c>
      <c r="AX356" s="88">
        <f>IF(AX121="x",'3 - Projects'!$P194,0)+IF(AX122="x",'3 - Projects'!$P195)+IF(AX123="x",'3 - Projects'!$P196)+IF(AX124="x",'3 - Projects'!$P197)+IF(AX125="x",'3 - Projects'!$P198)</f>
        <v>0</v>
      </c>
      <c r="AY356" s="88">
        <f>IF(AY121="x",'3 - Projects'!$P194,0)+IF(AY122="x",'3 - Projects'!$P195)+IF(AY123="x",'3 - Projects'!$P196)+IF(AY124="x",'3 - Projects'!$P197)+IF(AY125="x",'3 - Projects'!$P198)</f>
        <v>0</v>
      </c>
      <c r="AZ356" s="88">
        <f>IF(AZ121="x",'3 - Projects'!$P194,0)+IF(AZ122="x",'3 - Projects'!$P195)+IF(AZ123="x",'3 - Projects'!$P196)+IF(AZ124="x",'3 - Projects'!$P197)+IF(AZ125="x",'3 - Projects'!$P198)</f>
        <v>0</v>
      </c>
      <c r="BA356" s="88">
        <f>IF(BA121="x",'3 - Projects'!$P194,0)+IF(BA122="x",'3 - Projects'!$P195)+IF(BA123="x",'3 - Projects'!$P196)+IF(BA124="x",'3 - Projects'!$P197)+IF(BA125="x",'3 - Projects'!$P198)</f>
        <v>0</v>
      </c>
      <c r="BB356" s="88">
        <f>IF(BB121="x",'3 - Projects'!$P194,0)+IF(BB122="x",'3 - Projects'!$P195)+IF(BB123="x",'3 - Projects'!$P196)+IF(BB124="x",'3 - Projects'!$P197)+IF(BB125="x",'3 - Projects'!$P198)</f>
        <v>0</v>
      </c>
      <c r="BC356" s="88">
        <f>IF(BC121="x",'3 - Projects'!$P194,0)+IF(BC122="x",'3 - Projects'!$P195)+IF(BC123="x",'3 - Projects'!$P196)+IF(BC124="x",'3 - Projects'!$P197)+IF(BC125="x",'3 - Projects'!$P198)</f>
        <v>0</v>
      </c>
      <c r="BD356" s="88">
        <f>IF(BD121="x",'3 - Projects'!$P194,0)+IF(BD122="x",'3 - Projects'!$P195)+IF(BD123="x",'3 - Projects'!$P196)+IF(BD124="x",'3 - Projects'!$P197)+IF(BD125="x",'3 - Projects'!$P198)</f>
        <v>0</v>
      </c>
      <c r="BE356" s="88">
        <f>IF(BE121="x",'3 - Projects'!$P194,0)+IF(BE122="x",'3 - Projects'!$P195)+IF(BE123="x",'3 - Projects'!$P196)+IF(BE124="x",'3 - Projects'!$P197)+IF(BE125="x",'3 - Projects'!$P198)</f>
        <v>0</v>
      </c>
      <c r="BF356" s="88">
        <f>IF(BF121="x",'3 - Projects'!$P194,0)+IF(BF122="x",'3 - Projects'!$P195)+IF(BF123="x",'3 - Projects'!$P196)+IF(BF124="x",'3 - Projects'!$P197)+IF(BF125="x",'3 - Projects'!$P198)</f>
        <v>0</v>
      </c>
      <c r="BG356" s="88">
        <f>IF(BG121="x",'3 - Projects'!$P194,0)+IF(BG122="x",'3 - Projects'!$P195)+IF(BG123="x",'3 - Projects'!$P196)+IF(BG124="x",'3 - Projects'!$P197)+IF(BG125="x",'3 - Projects'!$P198)</f>
        <v>0</v>
      </c>
      <c r="BH356" s="89">
        <f>IF(BH121="x",'3 - Projects'!$P194,0)+IF(BH122="x",'3 - Projects'!$P195)+IF(BH123="x",'3 - Projects'!$P196)+IF(BH124="x",'3 - Projects'!$P197)+IF(BH125="x",'3 - Projects'!$P198)</f>
        <v>0</v>
      </c>
    </row>
    <row r="357" spans="1:60">
      <c r="A357" s="93" t="s">
        <v>26</v>
      </c>
      <c r="B357" s="82" t="str">
        <f>IF(Resource1_Name&lt;&gt;"",Resource1_Name&amp;"(s)","")</f>
        <v/>
      </c>
      <c r="C357" s="85"/>
      <c r="D357" s="85"/>
      <c r="E357" s="85"/>
      <c r="F357" s="85"/>
      <c r="G357" s="85"/>
      <c r="H357" s="85"/>
      <c r="I357" s="84">
        <f>IF(I126="x",'3 - Projects'!$G204,0)+IF(I127="x",'3 - Projects'!$G205)+IF(I128="x",'3 - Projects'!$G206)+IF(I129="x",'3 - Projects'!$G207)+IF(I130="x",'3 - Projects'!$G208)</f>
        <v>0</v>
      </c>
      <c r="J357" s="85">
        <f>IF(J126="x",'3 - Projects'!$G204,0)+IF(J127="x",'3 - Projects'!$G205)+IF(J128="x",'3 - Projects'!$G206)+IF(J129="x",'3 - Projects'!$G207)+IF(J130="x",'3 - Projects'!$G208)</f>
        <v>0</v>
      </c>
      <c r="K357" s="85">
        <f>IF(K126="x",'3 - Projects'!$G204,0)+IF(K127="x",'3 - Projects'!$G205)+IF(K128="x",'3 - Projects'!$G206)+IF(K129="x",'3 - Projects'!$G207)+IF(K130="x",'3 - Projects'!$G208)</f>
        <v>0</v>
      </c>
      <c r="L357" s="85">
        <f>IF(L126="x",'3 - Projects'!$G204,0)+IF(L127="x",'3 - Projects'!$G205)+IF(L128="x",'3 - Projects'!$G206)+IF(L129="x",'3 - Projects'!$G207)+IF(L130="x",'3 - Projects'!$G208)</f>
        <v>0</v>
      </c>
      <c r="M357" s="85">
        <f>IF(M126="x",'3 - Projects'!$G204,0)+IF(M127="x",'3 - Projects'!$G205)+IF(M128="x",'3 - Projects'!$G206)+IF(M129="x",'3 - Projects'!$G207)+IF(M130="x",'3 - Projects'!$G208)</f>
        <v>0</v>
      </c>
      <c r="N357" s="85">
        <f>IF(N126="x",'3 - Projects'!$G204,0)+IF(N127="x",'3 - Projects'!$G205)+IF(N128="x",'3 - Projects'!$G206)+IF(N129="x",'3 - Projects'!$G207)+IF(N130="x",'3 - Projects'!$G208)</f>
        <v>0</v>
      </c>
      <c r="O357" s="85">
        <f>IF(O126="x",'3 - Projects'!$G204,0)+IF(O127="x",'3 - Projects'!$G205)+IF(O128="x",'3 - Projects'!$G206)+IF(O129="x",'3 - Projects'!$G207)+IF(O130="x",'3 - Projects'!$G208)</f>
        <v>0</v>
      </c>
      <c r="P357" s="85">
        <f>IF(P126="x",'3 - Projects'!$G204,0)+IF(P127="x",'3 - Projects'!$G205)+IF(P128="x",'3 - Projects'!$G206)+IF(P129="x",'3 - Projects'!$G207)+IF(P130="x",'3 - Projects'!$G208)</f>
        <v>0</v>
      </c>
      <c r="Q357" s="85">
        <f>IF(Q126="x",'3 - Projects'!$G204,0)+IF(Q127="x",'3 - Projects'!$G205)+IF(Q128="x",'3 - Projects'!$G206)+IF(Q129="x",'3 - Projects'!$G207)+IF(Q130="x",'3 - Projects'!$G208)</f>
        <v>0</v>
      </c>
      <c r="R357" s="85">
        <f>IF(R126="x",'3 - Projects'!$G204,0)+IF(R127="x",'3 - Projects'!$G205)+IF(R128="x",'3 - Projects'!$G206)+IF(R129="x",'3 - Projects'!$G207)+IF(R130="x",'3 - Projects'!$G208)</f>
        <v>0</v>
      </c>
      <c r="S357" s="85">
        <f>IF(S126="x",'3 - Projects'!$G204,0)+IF(S127="x",'3 - Projects'!$G205)+IF(S128="x",'3 - Projects'!$G206)+IF(S129="x",'3 - Projects'!$G207)+IF(S130="x",'3 - Projects'!$G208)</f>
        <v>0</v>
      </c>
      <c r="T357" s="85">
        <f>IF(T126="x",'3 - Projects'!$G204,0)+IF(T127="x",'3 - Projects'!$G205)+IF(T128="x",'3 - Projects'!$G206)+IF(T129="x",'3 - Projects'!$G207)+IF(T130="x",'3 - Projects'!$G208)</f>
        <v>0</v>
      </c>
      <c r="U357" s="85">
        <f>IF(U126="x",'3 - Projects'!$G204,0)+IF(U127="x",'3 - Projects'!$G205)+IF(U128="x",'3 - Projects'!$G206)+IF(U129="x",'3 - Projects'!$G207)+IF(U130="x",'3 - Projects'!$G208)</f>
        <v>0</v>
      </c>
      <c r="V357" s="85">
        <f>IF(V126="x",'3 - Projects'!$G204,0)+IF(V127="x",'3 - Projects'!$G205)+IF(V128="x",'3 - Projects'!$G206)+IF(V129="x",'3 - Projects'!$G207)+IF(V130="x",'3 - Projects'!$G208)</f>
        <v>0</v>
      </c>
      <c r="W357" s="85">
        <f>IF(W126="x",'3 - Projects'!$G204,0)+IF(W127="x",'3 - Projects'!$G205)+IF(W128="x",'3 - Projects'!$G206)+IF(W129="x",'3 - Projects'!$G207)+IF(W130="x",'3 - Projects'!$G208)</f>
        <v>0</v>
      </c>
      <c r="X357" s="85">
        <f>IF(X126="x",'3 - Projects'!$G204,0)+IF(X127="x",'3 - Projects'!$G205)+IF(X128="x",'3 - Projects'!$G206)+IF(X129="x",'3 - Projects'!$G207)+IF(X130="x",'3 - Projects'!$G208)</f>
        <v>0</v>
      </c>
      <c r="Y357" s="85">
        <f>IF(Y126="x",'3 - Projects'!$G204,0)+IF(Y127="x",'3 - Projects'!$G205)+IF(Y128="x",'3 - Projects'!$G206)+IF(Y129="x",'3 - Projects'!$G207)+IF(Y130="x",'3 - Projects'!$G208)</f>
        <v>0</v>
      </c>
      <c r="Z357" s="85">
        <f>IF(Z126="x",'3 - Projects'!$G204,0)+IF(Z127="x",'3 - Projects'!$G205)+IF(Z128="x",'3 - Projects'!$G206)+IF(Z129="x",'3 - Projects'!$G207)+IF(Z130="x",'3 - Projects'!$G208)</f>
        <v>0</v>
      </c>
      <c r="AA357" s="85">
        <f>IF(AA126="x",'3 - Projects'!$G204,0)+IF(AA127="x",'3 - Projects'!$G205)+IF(AA128="x",'3 - Projects'!$G206)+IF(AA129="x",'3 - Projects'!$G207)+IF(AA130="x",'3 - Projects'!$G208)</f>
        <v>0</v>
      </c>
      <c r="AB357" s="85">
        <f>IF(AB126="x",'3 - Projects'!$G204,0)+IF(AB127="x",'3 - Projects'!$G205)+IF(AB128="x",'3 - Projects'!$G206)+IF(AB129="x",'3 - Projects'!$G207)+IF(AB130="x",'3 - Projects'!$G208)</f>
        <v>0</v>
      </c>
      <c r="AC357" s="85">
        <f>IF(AC126="x",'3 - Projects'!$G204,0)+IF(AC127="x",'3 - Projects'!$G205)+IF(AC128="x",'3 - Projects'!$G206)+IF(AC129="x",'3 - Projects'!$G207)+IF(AC130="x",'3 - Projects'!$G208)</f>
        <v>0</v>
      </c>
      <c r="AD357" s="85">
        <f>IF(AD126="x",'3 - Projects'!$G204,0)+IF(AD127="x",'3 - Projects'!$G205)+IF(AD128="x",'3 - Projects'!$G206)+IF(AD129="x",'3 - Projects'!$G207)+IF(AD130="x",'3 - Projects'!$G208)</f>
        <v>0</v>
      </c>
      <c r="AE357" s="85">
        <f>IF(AE126="x",'3 - Projects'!$G204,0)+IF(AE127="x",'3 - Projects'!$G205)+IF(AE128="x",'3 - Projects'!$G206)+IF(AE129="x",'3 - Projects'!$G207)+IF(AE130="x",'3 - Projects'!$G208)</f>
        <v>0</v>
      </c>
      <c r="AF357" s="85">
        <f>IF(AF126="x",'3 - Projects'!$G204,0)+IF(AF127="x",'3 - Projects'!$G205)+IF(AF128="x",'3 - Projects'!$G206)+IF(AF129="x",'3 - Projects'!$G207)+IF(AF130="x",'3 - Projects'!$G208)</f>
        <v>0</v>
      </c>
      <c r="AG357" s="85">
        <f>IF(AG126="x",'3 - Projects'!$G204,0)+IF(AG127="x",'3 - Projects'!$G205)+IF(AG128="x",'3 - Projects'!$G206)+IF(AG129="x",'3 - Projects'!$G207)+IF(AG130="x",'3 - Projects'!$G208)</f>
        <v>0</v>
      </c>
      <c r="AH357" s="85">
        <f>IF(AH126="x",'3 - Projects'!$G204,0)+IF(AH127="x",'3 - Projects'!$G205)+IF(AH128="x",'3 - Projects'!$G206)+IF(AH129="x",'3 - Projects'!$G207)+IF(AH130="x",'3 - Projects'!$G208)</f>
        <v>0</v>
      </c>
      <c r="AI357" s="85">
        <f>IF(AI126="x",'3 - Projects'!$G204,0)+IF(AI127="x",'3 - Projects'!$G205)+IF(AI128="x",'3 - Projects'!$G206)+IF(AI129="x",'3 - Projects'!$G207)+IF(AI130="x",'3 - Projects'!$G208)</f>
        <v>0</v>
      </c>
      <c r="AJ357" s="85">
        <f>IF(AJ126="x",'3 - Projects'!$G204,0)+IF(AJ127="x",'3 - Projects'!$G205)+IF(AJ128="x",'3 - Projects'!$G206)+IF(AJ129="x",'3 - Projects'!$G207)+IF(AJ130="x",'3 - Projects'!$G208)</f>
        <v>0</v>
      </c>
      <c r="AK357" s="85">
        <f>IF(AK126="x",'3 - Projects'!$G204,0)+IF(AK127="x",'3 - Projects'!$G205)+IF(AK128="x",'3 - Projects'!$G206)+IF(AK129="x",'3 - Projects'!$G207)+IF(AK130="x",'3 - Projects'!$G208)</f>
        <v>0</v>
      </c>
      <c r="AL357" s="85">
        <f>IF(AL126="x",'3 - Projects'!$G204,0)+IF(AL127="x",'3 - Projects'!$G205)+IF(AL128="x",'3 - Projects'!$G206)+IF(AL129="x",'3 - Projects'!$G207)+IF(AL130="x",'3 - Projects'!$G208)</f>
        <v>0</v>
      </c>
      <c r="AM357" s="85">
        <f>IF(AM126="x",'3 - Projects'!$G204,0)+IF(AM127="x",'3 - Projects'!$G205)+IF(AM128="x",'3 - Projects'!$G206)+IF(AM129="x",'3 - Projects'!$G207)+IF(AM130="x",'3 - Projects'!$G208)</f>
        <v>0</v>
      </c>
      <c r="AN357" s="85">
        <f>IF(AN126="x",'3 - Projects'!$G204,0)+IF(AN127="x",'3 - Projects'!$G205)+IF(AN128="x",'3 - Projects'!$G206)+IF(AN129="x",'3 - Projects'!$G207)+IF(AN130="x",'3 - Projects'!$G208)</f>
        <v>0</v>
      </c>
      <c r="AO357" s="85">
        <f>IF(AO126="x",'3 - Projects'!$G204,0)+IF(AO127="x",'3 - Projects'!$G205)+IF(AO128="x",'3 - Projects'!$G206)+IF(AO129="x",'3 - Projects'!$G207)+IF(AO130="x",'3 - Projects'!$G208)</f>
        <v>0</v>
      </c>
      <c r="AP357" s="85">
        <f>IF(AP126="x",'3 - Projects'!$G204,0)+IF(AP127="x",'3 - Projects'!$G205)+IF(AP128="x",'3 - Projects'!$G206)+IF(AP129="x",'3 - Projects'!$G207)+IF(AP130="x",'3 - Projects'!$G208)</f>
        <v>0</v>
      </c>
      <c r="AQ357" s="85">
        <f>IF(AQ126="x",'3 - Projects'!$G204,0)+IF(AQ127="x",'3 - Projects'!$G205)+IF(AQ128="x",'3 - Projects'!$G206)+IF(AQ129="x",'3 - Projects'!$G207)+IF(AQ130="x",'3 - Projects'!$G208)</f>
        <v>0</v>
      </c>
      <c r="AR357" s="85">
        <f>IF(AR126="x",'3 - Projects'!$G204,0)+IF(AR127="x",'3 - Projects'!$G205)+IF(AR128="x",'3 - Projects'!$G206)+IF(AR129="x",'3 - Projects'!$G207)+IF(AR130="x",'3 - Projects'!$G208)</f>
        <v>0</v>
      </c>
      <c r="AS357" s="85">
        <f>IF(AS126="x",'3 - Projects'!$G204,0)+IF(AS127="x",'3 - Projects'!$G205)+IF(AS128="x",'3 - Projects'!$G206)+IF(AS129="x",'3 - Projects'!$G207)+IF(AS130="x",'3 - Projects'!$G208)</f>
        <v>0</v>
      </c>
      <c r="AT357" s="85">
        <f>IF(AT126="x",'3 - Projects'!$G204,0)+IF(AT127="x",'3 - Projects'!$G205)+IF(AT128="x",'3 - Projects'!$G206)+IF(AT129="x",'3 - Projects'!$G207)+IF(AT130="x",'3 - Projects'!$G208)</f>
        <v>0</v>
      </c>
      <c r="AU357" s="85">
        <f>IF(AU126="x",'3 - Projects'!$G204,0)+IF(AU127="x",'3 - Projects'!$G205)+IF(AU128="x",'3 - Projects'!$G206)+IF(AU129="x",'3 - Projects'!$G207)+IF(AU130="x",'3 - Projects'!$G208)</f>
        <v>0</v>
      </c>
      <c r="AV357" s="85">
        <f>IF(AV126="x",'3 - Projects'!$G204,0)+IF(AV127="x",'3 - Projects'!$G205)+IF(AV128="x",'3 - Projects'!$G206)+IF(AV129="x",'3 - Projects'!$G207)+IF(AV130="x",'3 - Projects'!$G208)</f>
        <v>0</v>
      </c>
      <c r="AW357" s="85">
        <f>IF(AW126="x",'3 - Projects'!$G204,0)+IF(AW127="x",'3 - Projects'!$G205)+IF(AW128="x",'3 - Projects'!$G206)+IF(AW129="x",'3 - Projects'!$G207)+IF(AW130="x",'3 - Projects'!$G208)</f>
        <v>0</v>
      </c>
      <c r="AX357" s="85">
        <f>IF(AX126="x",'3 - Projects'!$G204,0)+IF(AX127="x",'3 - Projects'!$G205)+IF(AX128="x",'3 - Projects'!$G206)+IF(AX129="x",'3 - Projects'!$G207)+IF(AX130="x",'3 - Projects'!$G208)</f>
        <v>0</v>
      </c>
      <c r="AY357" s="85">
        <f>IF(AY126="x",'3 - Projects'!$G204,0)+IF(AY127="x",'3 - Projects'!$G205)+IF(AY128="x",'3 - Projects'!$G206)+IF(AY129="x",'3 - Projects'!$G207)+IF(AY130="x",'3 - Projects'!$G208)</f>
        <v>0</v>
      </c>
      <c r="AZ357" s="85">
        <f>IF(AZ126="x",'3 - Projects'!$G204,0)+IF(AZ127="x",'3 - Projects'!$G205)+IF(AZ128="x",'3 - Projects'!$G206)+IF(AZ129="x",'3 - Projects'!$G207)+IF(AZ130="x",'3 - Projects'!$G208)</f>
        <v>0</v>
      </c>
      <c r="BA357" s="85">
        <f>IF(BA126="x",'3 - Projects'!$G204,0)+IF(BA127="x",'3 - Projects'!$G205)+IF(BA128="x",'3 - Projects'!$G206)+IF(BA129="x",'3 - Projects'!$G207)+IF(BA130="x",'3 - Projects'!$G208)</f>
        <v>0</v>
      </c>
      <c r="BB357" s="85">
        <f>IF(BB126="x",'3 - Projects'!$G204,0)+IF(BB127="x",'3 - Projects'!$G205)+IF(BB128="x",'3 - Projects'!$G206)+IF(BB129="x",'3 - Projects'!$G207)+IF(BB130="x",'3 - Projects'!$G208)</f>
        <v>0</v>
      </c>
      <c r="BC357" s="85">
        <f>IF(BC126="x",'3 - Projects'!$G204,0)+IF(BC127="x",'3 - Projects'!$G205)+IF(BC128="x",'3 - Projects'!$G206)+IF(BC129="x",'3 - Projects'!$G207)+IF(BC130="x",'3 - Projects'!$G208)</f>
        <v>0</v>
      </c>
      <c r="BD357" s="85">
        <f>IF(BD126="x",'3 - Projects'!$G204,0)+IF(BD127="x",'3 - Projects'!$G205)+IF(BD128="x",'3 - Projects'!$G206)+IF(BD129="x",'3 - Projects'!$G207)+IF(BD130="x",'3 - Projects'!$G208)</f>
        <v>0</v>
      </c>
      <c r="BE357" s="85">
        <f>IF(BE126="x",'3 - Projects'!$G204,0)+IF(BE127="x",'3 - Projects'!$G205)+IF(BE128="x",'3 - Projects'!$G206)+IF(BE129="x",'3 - Projects'!$G207)+IF(BE130="x",'3 - Projects'!$G208)</f>
        <v>0</v>
      </c>
      <c r="BF357" s="85">
        <f>IF(BF126="x",'3 - Projects'!$G204,0)+IF(BF127="x",'3 - Projects'!$G205)+IF(BF128="x",'3 - Projects'!$G206)+IF(BF129="x",'3 - Projects'!$G207)+IF(BF130="x",'3 - Projects'!$G208)</f>
        <v>0</v>
      </c>
      <c r="BG357" s="85">
        <f>IF(BG126="x",'3 - Projects'!$G204,0)+IF(BG127="x",'3 - Projects'!$G205)+IF(BG128="x",'3 - Projects'!$G206)+IF(BG129="x",'3 - Projects'!$G207)+IF(BG130="x",'3 - Projects'!$G208)</f>
        <v>0</v>
      </c>
      <c r="BH357" s="86">
        <f>IF(BH126="x",'3 - Projects'!$G204,0)+IF(BH127="x",'3 - Projects'!$G205)+IF(BH128="x",'3 - Projects'!$G206)+IF(BH129="x",'3 - Projects'!$G207)+IF(BH130="x",'3 - Projects'!$G208)</f>
        <v>0</v>
      </c>
    </row>
    <row r="358" spans="1:60">
      <c r="A358" s="84"/>
      <c r="B358" s="85" t="str">
        <f>IF(Resource2_Name&lt;&gt;"",Resource2_Name&amp;"(s)","")</f>
        <v/>
      </c>
      <c r="C358" s="85"/>
      <c r="D358" s="85"/>
      <c r="E358" s="85"/>
      <c r="F358" s="85"/>
      <c r="G358" s="85"/>
      <c r="H358" s="85"/>
      <c r="I358" s="84">
        <f>IF(I126="x",'3 - Projects'!$H204,0)+IF(I127="x",'3 - Projects'!$H205)+IF(I128="x",'3 - Projects'!$H206)+IF(I129="x",'3 - Projects'!$H207)+IF(I130="x",'3 - Projects'!$H208)</f>
        <v>0</v>
      </c>
      <c r="J358" s="85">
        <f>IF(J126="x",'3 - Projects'!$H204,0)+IF(J127="x",'3 - Projects'!$H205)+IF(J128="x",'3 - Projects'!$H206)+IF(J129="x",'3 - Projects'!$H207)+IF(J130="x",'3 - Projects'!$H208)</f>
        <v>0</v>
      </c>
      <c r="K358" s="85">
        <f>IF(K126="x",'3 - Projects'!$H204,0)+IF(K127="x",'3 - Projects'!$H205)+IF(K128="x",'3 - Projects'!$H206)+IF(K129="x",'3 - Projects'!$H207)+IF(K130="x",'3 - Projects'!$H208)</f>
        <v>0</v>
      </c>
      <c r="L358" s="85">
        <f>IF(L126="x",'3 - Projects'!$H204,0)+IF(L127="x",'3 - Projects'!$H205)+IF(L128="x",'3 - Projects'!$H206)+IF(L129="x",'3 - Projects'!$H207)+IF(L130="x",'3 - Projects'!$H208)</f>
        <v>0</v>
      </c>
      <c r="M358" s="85">
        <f>IF(M126="x",'3 - Projects'!$H204,0)+IF(M127="x",'3 - Projects'!$H205)+IF(M128="x",'3 - Projects'!$H206)+IF(M129="x",'3 - Projects'!$H207)+IF(M130="x",'3 - Projects'!$H208)</f>
        <v>0</v>
      </c>
      <c r="N358" s="85">
        <f>IF(N126="x",'3 - Projects'!$H204,0)+IF(N127="x",'3 - Projects'!$H205)+IF(N128="x",'3 - Projects'!$H206)+IF(N129="x",'3 - Projects'!$H207)+IF(N130="x",'3 - Projects'!$H208)</f>
        <v>0</v>
      </c>
      <c r="O358" s="85">
        <f>IF(O126="x",'3 - Projects'!$H204,0)+IF(O127="x",'3 - Projects'!$H205)+IF(O128="x",'3 - Projects'!$H206)+IF(O129="x",'3 - Projects'!$H207)+IF(O130="x",'3 - Projects'!$H208)</f>
        <v>0</v>
      </c>
      <c r="P358" s="85">
        <f>IF(P126="x",'3 - Projects'!$H204,0)+IF(P127="x",'3 - Projects'!$H205)+IF(P128="x",'3 - Projects'!$H206)+IF(P129="x",'3 - Projects'!$H207)+IF(P130="x",'3 - Projects'!$H208)</f>
        <v>0</v>
      </c>
      <c r="Q358" s="85">
        <f>IF(Q126="x",'3 - Projects'!$H204,0)+IF(Q127="x",'3 - Projects'!$H205)+IF(Q128="x",'3 - Projects'!$H206)+IF(Q129="x",'3 - Projects'!$H207)+IF(Q130="x",'3 - Projects'!$H208)</f>
        <v>0</v>
      </c>
      <c r="R358" s="85">
        <f>IF(R126="x",'3 - Projects'!$H204,0)+IF(R127="x",'3 - Projects'!$H205)+IF(R128="x",'3 - Projects'!$H206)+IF(R129="x",'3 - Projects'!$H207)+IF(R130="x",'3 - Projects'!$H208)</f>
        <v>0</v>
      </c>
      <c r="S358" s="85">
        <f>IF(S126="x",'3 - Projects'!$H204,0)+IF(S127="x",'3 - Projects'!$H205)+IF(S128="x",'3 - Projects'!$H206)+IF(S129="x",'3 - Projects'!$H207)+IF(S130="x",'3 - Projects'!$H208)</f>
        <v>0</v>
      </c>
      <c r="T358" s="85">
        <f>IF(T126="x",'3 - Projects'!$H204,0)+IF(T127="x",'3 - Projects'!$H205)+IF(T128="x",'3 - Projects'!$H206)+IF(T129="x",'3 - Projects'!$H207)+IF(T130="x",'3 - Projects'!$H208)</f>
        <v>0</v>
      </c>
      <c r="U358" s="85">
        <f>IF(U126="x",'3 - Projects'!$H204,0)+IF(U127="x",'3 - Projects'!$H205)+IF(U128="x",'3 - Projects'!$H206)+IF(U129="x",'3 - Projects'!$H207)+IF(U130="x",'3 - Projects'!$H208)</f>
        <v>0</v>
      </c>
      <c r="V358" s="85">
        <f>IF(V126="x",'3 - Projects'!$H204,0)+IF(V127="x",'3 - Projects'!$H205)+IF(V128="x",'3 - Projects'!$H206)+IF(V129="x",'3 - Projects'!$H207)+IF(V130="x",'3 - Projects'!$H208)</f>
        <v>0</v>
      </c>
      <c r="W358" s="85">
        <f>IF(W126="x",'3 - Projects'!$H204,0)+IF(W127="x",'3 - Projects'!$H205)+IF(W128="x",'3 - Projects'!$H206)+IF(W129="x",'3 - Projects'!$H207)+IF(W130="x",'3 - Projects'!$H208)</f>
        <v>0</v>
      </c>
      <c r="X358" s="85">
        <f>IF(X126="x",'3 - Projects'!$H204,0)+IF(X127="x",'3 - Projects'!$H205)+IF(X128="x",'3 - Projects'!$H206)+IF(X129="x",'3 - Projects'!$H207)+IF(X130="x",'3 - Projects'!$H208)</f>
        <v>0</v>
      </c>
      <c r="Y358" s="85">
        <f>IF(Y126="x",'3 - Projects'!$H204,0)+IF(Y127="x",'3 - Projects'!$H205)+IF(Y128="x",'3 - Projects'!$H206)+IF(Y129="x",'3 - Projects'!$H207)+IF(Y130="x",'3 - Projects'!$H208)</f>
        <v>0</v>
      </c>
      <c r="Z358" s="85">
        <f>IF(Z126="x",'3 - Projects'!$H204,0)+IF(Z127="x",'3 - Projects'!$H205)+IF(Z128="x",'3 - Projects'!$H206)+IF(Z129="x",'3 - Projects'!$H207)+IF(Z130="x",'3 - Projects'!$H208)</f>
        <v>0</v>
      </c>
      <c r="AA358" s="85">
        <f>IF(AA126="x",'3 - Projects'!$H204,0)+IF(AA127="x",'3 - Projects'!$H205)+IF(AA128="x",'3 - Projects'!$H206)+IF(AA129="x",'3 - Projects'!$H207)+IF(AA130="x",'3 - Projects'!$H208)</f>
        <v>0</v>
      </c>
      <c r="AB358" s="85">
        <f>IF(AB126="x",'3 - Projects'!$H204,0)+IF(AB127="x",'3 - Projects'!$H205)+IF(AB128="x",'3 - Projects'!$H206)+IF(AB129="x",'3 - Projects'!$H207)+IF(AB130="x",'3 - Projects'!$H208)</f>
        <v>0</v>
      </c>
      <c r="AC358" s="85">
        <f>IF(AC126="x",'3 - Projects'!$H204,0)+IF(AC127="x",'3 - Projects'!$H205)+IF(AC128="x",'3 - Projects'!$H206)+IF(AC129="x",'3 - Projects'!$H207)+IF(AC130="x",'3 - Projects'!$H208)</f>
        <v>0</v>
      </c>
      <c r="AD358" s="85">
        <f>IF(AD126="x",'3 - Projects'!$H204,0)+IF(AD127="x",'3 - Projects'!$H205)+IF(AD128="x",'3 - Projects'!$H206)+IF(AD129="x",'3 - Projects'!$H207)+IF(AD130="x",'3 - Projects'!$H208)</f>
        <v>0</v>
      </c>
      <c r="AE358" s="85">
        <f>IF(AE126="x",'3 - Projects'!$H204,0)+IF(AE127="x",'3 - Projects'!$H205)+IF(AE128="x",'3 - Projects'!$H206)+IF(AE129="x",'3 - Projects'!$H207)+IF(AE130="x",'3 - Projects'!$H208)</f>
        <v>0</v>
      </c>
      <c r="AF358" s="85">
        <f>IF(AF126="x",'3 - Projects'!$H204,0)+IF(AF127="x",'3 - Projects'!$H205)+IF(AF128="x",'3 - Projects'!$H206)+IF(AF129="x",'3 - Projects'!$H207)+IF(AF130="x",'3 - Projects'!$H208)</f>
        <v>0</v>
      </c>
      <c r="AG358" s="85">
        <f>IF(AG126="x",'3 - Projects'!$H204,0)+IF(AG127="x",'3 - Projects'!$H205)+IF(AG128="x",'3 - Projects'!$H206)+IF(AG129="x",'3 - Projects'!$H207)+IF(AG130="x",'3 - Projects'!$H208)</f>
        <v>0</v>
      </c>
      <c r="AH358" s="85">
        <f>IF(AH126="x",'3 - Projects'!$H204,0)+IF(AH127="x",'3 - Projects'!$H205)+IF(AH128="x",'3 - Projects'!$H206)+IF(AH129="x",'3 - Projects'!$H207)+IF(AH130="x",'3 - Projects'!$H208)</f>
        <v>0</v>
      </c>
      <c r="AI358" s="85">
        <f>IF(AI126="x",'3 - Projects'!$H204,0)+IF(AI127="x",'3 - Projects'!$H205)+IF(AI128="x",'3 - Projects'!$H206)+IF(AI129="x",'3 - Projects'!$H207)+IF(AI130="x",'3 - Projects'!$H208)</f>
        <v>0</v>
      </c>
      <c r="AJ358" s="85">
        <f>IF(AJ126="x",'3 - Projects'!$H204,0)+IF(AJ127="x",'3 - Projects'!$H205)+IF(AJ128="x",'3 - Projects'!$H206)+IF(AJ129="x",'3 - Projects'!$H207)+IF(AJ130="x",'3 - Projects'!$H208)</f>
        <v>0</v>
      </c>
      <c r="AK358" s="85">
        <f>IF(AK126="x",'3 - Projects'!$H204,0)+IF(AK127="x",'3 - Projects'!$H205)+IF(AK128="x",'3 - Projects'!$H206)+IF(AK129="x",'3 - Projects'!$H207)+IF(AK130="x",'3 - Projects'!$H208)</f>
        <v>0</v>
      </c>
      <c r="AL358" s="85">
        <f>IF(AL126="x",'3 - Projects'!$H204,0)+IF(AL127="x",'3 - Projects'!$H205)+IF(AL128="x",'3 - Projects'!$H206)+IF(AL129="x",'3 - Projects'!$H207)+IF(AL130="x",'3 - Projects'!$H208)</f>
        <v>0</v>
      </c>
      <c r="AM358" s="85">
        <f>IF(AM126="x",'3 - Projects'!$H204,0)+IF(AM127="x",'3 - Projects'!$H205)+IF(AM128="x",'3 - Projects'!$H206)+IF(AM129="x",'3 - Projects'!$H207)+IF(AM130="x",'3 - Projects'!$H208)</f>
        <v>0</v>
      </c>
      <c r="AN358" s="85">
        <f>IF(AN126="x",'3 - Projects'!$H204,0)+IF(AN127="x",'3 - Projects'!$H205)+IF(AN128="x",'3 - Projects'!$H206)+IF(AN129="x",'3 - Projects'!$H207)+IF(AN130="x",'3 - Projects'!$H208)</f>
        <v>0</v>
      </c>
      <c r="AO358" s="85">
        <f>IF(AO126="x",'3 - Projects'!$H204,0)+IF(AO127="x",'3 - Projects'!$H205)+IF(AO128="x",'3 - Projects'!$H206)+IF(AO129="x",'3 - Projects'!$H207)+IF(AO130="x",'3 - Projects'!$H208)</f>
        <v>0</v>
      </c>
      <c r="AP358" s="85">
        <f>IF(AP126="x",'3 - Projects'!$H204,0)+IF(AP127="x",'3 - Projects'!$H205)+IF(AP128="x",'3 - Projects'!$H206)+IF(AP129="x",'3 - Projects'!$H207)+IF(AP130="x",'3 - Projects'!$H208)</f>
        <v>0</v>
      </c>
      <c r="AQ358" s="85">
        <f>IF(AQ126="x",'3 - Projects'!$H204,0)+IF(AQ127="x",'3 - Projects'!$H205)+IF(AQ128="x",'3 - Projects'!$H206)+IF(AQ129="x",'3 - Projects'!$H207)+IF(AQ130="x",'3 - Projects'!$H208)</f>
        <v>0</v>
      </c>
      <c r="AR358" s="85">
        <f>IF(AR126="x",'3 - Projects'!$H204,0)+IF(AR127="x",'3 - Projects'!$H205)+IF(AR128="x",'3 - Projects'!$H206)+IF(AR129="x",'3 - Projects'!$H207)+IF(AR130="x",'3 - Projects'!$H208)</f>
        <v>0</v>
      </c>
      <c r="AS358" s="85">
        <f>IF(AS126="x",'3 - Projects'!$H204,0)+IF(AS127="x",'3 - Projects'!$H205)+IF(AS128="x",'3 - Projects'!$H206)+IF(AS129="x",'3 - Projects'!$H207)+IF(AS130="x",'3 - Projects'!$H208)</f>
        <v>0</v>
      </c>
      <c r="AT358" s="85">
        <f>IF(AT126="x",'3 - Projects'!$H204,0)+IF(AT127="x",'3 - Projects'!$H205)+IF(AT128="x",'3 - Projects'!$H206)+IF(AT129="x",'3 - Projects'!$H207)+IF(AT130="x",'3 - Projects'!$H208)</f>
        <v>0</v>
      </c>
      <c r="AU358" s="85">
        <f>IF(AU126="x",'3 - Projects'!$H204,0)+IF(AU127="x",'3 - Projects'!$H205)+IF(AU128="x",'3 - Projects'!$H206)+IF(AU129="x",'3 - Projects'!$H207)+IF(AU130="x",'3 - Projects'!$H208)</f>
        <v>0</v>
      </c>
      <c r="AV358" s="85">
        <f>IF(AV126="x",'3 - Projects'!$H204,0)+IF(AV127="x",'3 - Projects'!$H205)+IF(AV128="x",'3 - Projects'!$H206)+IF(AV129="x",'3 - Projects'!$H207)+IF(AV130="x",'3 - Projects'!$H208)</f>
        <v>0</v>
      </c>
      <c r="AW358" s="85">
        <f>IF(AW126="x",'3 - Projects'!$H204,0)+IF(AW127="x",'3 - Projects'!$H205)+IF(AW128="x",'3 - Projects'!$H206)+IF(AW129="x",'3 - Projects'!$H207)+IF(AW130="x",'3 - Projects'!$H208)</f>
        <v>0</v>
      </c>
      <c r="AX358" s="85">
        <f>IF(AX126="x",'3 - Projects'!$H204,0)+IF(AX127="x",'3 - Projects'!$H205)+IF(AX128="x",'3 - Projects'!$H206)+IF(AX129="x",'3 - Projects'!$H207)+IF(AX130="x",'3 - Projects'!$H208)</f>
        <v>0</v>
      </c>
      <c r="AY358" s="85">
        <f>IF(AY126="x",'3 - Projects'!$H204,0)+IF(AY127="x",'3 - Projects'!$H205)+IF(AY128="x",'3 - Projects'!$H206)+IF(AY129="x",'3 - Projects'!$H207)+IF(AY130="x",'3 - Projects'!$H208)</f>
        <v>0</v>
      </c>
      <c r="AZ358" s="85">
        <f>IF(AZ126="x",'3 - Projects'!$H204,0)+IF(AZ127="x",'3 - Projects'!$H205)+IF(AZ128="x",'3 - Projects'!$H206)+IF(AZ129="x",'3 - Projects'!$H207)+IF(AZ130="x",'3 - Projects'!$H208)</f>
        <v>0</v>
      </c>
      <c r="BA358" s="85">
        <f>IF(BA126="x",'3 - Projects'!$H204,0)+IF(BA127="x",'3 - Projects'!$H205)+IF(BA128="x",'3 - Projects'!$H206)+IF(BA129="x",'3 - Projects'!$H207)+IF(BA130="x",'3 - Projects'!$H208)</f>
        <v>0</v>
      </c>
      <c r="BB358" s="85">
        <f>IF(BB126="x",'3 - Projects'!$H204,0)+IF(BB127="x",'3 - Projects'!$H205)+IF(BB128="x",'3 - Projects'!$H206)+IF(BB129="x",'3 - Projects'!$H207)+IF(BB130="x",'3 - Projects'!$H208)</f>
        <v>0</v>
      </c>
      <c r="BC358" s="85">
        <f>IF(BC126="x",'3 - Projects'!$H204,0)+IF(BC127="x",'3 - Projects'!$H205)+IF(BC128="x",'3 - Projects'!$H206)+IF(BC129="x",'3 - Projects'!$H207)+IF(BC130="x",'3 - Projects'!$H208)</f>
        <v>0</v>
      </c>
      <c r="BD358" s="85">
        <f>IF(BD126="x",'3 - Projects'!$H204,0)+IF(BD127="x",'3 - Projects'!$H205)+IF(BD128="x",'3 - Projects'!$H206)+IF(BD129="x",'3 - Projects'!$H207)+IF(BD130="x",'3 - Projects'!$H208)</f>
        <v>0</v>
      </c>
      <c r="BE358" s="85">
        <f>IF(BE126="x",'3 - Projects'!$H204,0)+IF(BE127="x",'3 - Projects'!$H205)+IF(BE128="x",'3 - Projects'!$H206)+IF(BE129="x",'3 - Projects'!$H207)+IF(BE130="x",'3 - Projects'!$H208)</f>
        <v>0</v>
      </c>
      <c r="BF358" s="85">
        <f>IF(BF126="x",'3 - Projects'!$H204,0)+IF(BF127="x",'3 - Projects'!$H205)+IF(BF128="x",'3 - Projects'!$H206)+IF(BF129="x",'3 - Projects'!$H207)+IF(BF130="x",'3 - Projects'!$H208)</f>
        <v>0</v>
      </c>
      <c r="BG358" s="85">
        <f>IF(BG126="x",'3 - Projects'!$H204,0)+IF(BG127="x",'3 - Projects'!$H205)+IF(BG128="x",'3 - Projects'!$H206)+IF(BG129="x",'3 - Projects'!$H207)+IF(BG130="x",'3 - Projects'!$H208)</f>
        <v>0</v>
      </c>
      <c r="BH358" s="86">
        <f>IF(BH126="x",'3 - Projects'!$H204,0)+IF(BH127="x",'3 - Projects'!$H205)+IF(BH128="x",'3 - Projects'!$H206)+IF(BH129="x",'3 - Projects'!$H207)+IF(BH130="x",'3 - Projects'!$H208)</f>
        <v>0</v>
      </c>
    </row>
    <row r="359" spans="1:60">
      <c r="A359" s="84"/>
      <c r="B359" s="85" t="str">
        <f>IF(Resource3_Name&lt;&gt;"",Resource3_Name&amp;"(s)","")</f>
        <v/>
      </c>
      <c r="C359" s="85"/>
      <c r="D359" s="85"/>
      <c r="E359" s="85"/>
      <c r="F359" s="85"/>
      <c r="G359" s="85"/>
      <c r="H359" s="85"/>
      <c r="I359" s="84">
        <f>IF(I126="x",'3 - Projects'!$I204,0)+IF(I127="x",'3 - Projects'!$I205)+IF(I128="x",'3 - Projects'!$I206)+IF(I129="x",'3 - Projects'!$I207)+IF(I130="x",'3 - Projects'!$I208)</f>
        <v>0</v>
      </c>
      <c r="J359" s="85">
        <f>IF(J126="x",'3 - Projects'!$I204,0)+IF(J127="x",'3 - Projects'!$I205)+IF(J128="x",'3 - Projects'!$I206)+IF(J129="x",'3 - Projects'!$I207)+IF(J130="x",'3 - Projects'!$I208)</f>
        <v>0</v>
      </c>
      <c r="K359" s="85">
        <f>IF(K126="x",'3 - Projects'!$I204,0)+IF(K127="x",'3 - Projects'!$I205)+IF(K128="x",'3 - Projects'!$I206)+IF(K129="x",'3 - Projects'!$I207)+IF(K130="x",'3 - Projects'!$I208)</f>
        <v>0</v>
      </c>
      <c r="L359" s="85">
        <f>IF(L126="x",'3 - Projects'!$I204,0)+IF(L127="x",'3 - Projects'!$I205)+IF(L128="x",'3 - Projects'!$I206)+IF(L129="x",'3 - Projects'!$I207)+IF(L130="x",'3 - Projects'!$I208)</f>
        <v>0</v>
      </c>
      <c r="M359" s="85">
        <f>IF(M126="x",'3 - Projects'!$I204,0)+IF(M127="x",'3 - Projects'!$I205)+IF(M128="x",'3 - Projects'!$I206)+IF(M129="x",'3 - Projects'!$I207)+IF(M130="x",'3 - Projects'!$I208)</f>
        <v>0</v>
      </c>
      <c r="N359" s="85">
        <f>IF(N126="x",'3 - Projects'!$I204,0)+IF(N127="x",'3 - Projects'!$I205)+IF(N128="x",'3 - Projects'!$I206)+IF(N129="x",'3 - Projects'!$I207)+IF(N130="x",'3 - Projects'!$I208)</f>
        <v>0</v>
      </c>
      <c r="O359" s="85">
        <f>IF(O126="x",'3 - Projects'!$I204,0)+IF(O127="x",'3 - Projects'!$I205)+IF(O128="x",'3 - Projects'!$I206)+IF(O129="x",'3 - Projects'!$I207)+IF(O130="x",'3 - Projects'!$I208)</f>
        <v>0</v>
      </c>
      <c r="P359" s="85">
        <f>IF(P126="x",'3 - Projects'!$I204,0)+IF(P127="x",'3 - Projects'!$I205)+IF(P128="x",'3 - Projects'!$I206)+IF(P129="x",'3 - Projects'!$I207)+IF(P130="x",'3 - Projects'!$I208)</f>
        <v>0</v>
      </c>
      <c r="Q359" s="85">
        <f>IF(Q126="x",'3 - Projects'!$I204,0)+IF(Q127="x",'3 - Projects'!$I205)+IF(Q128="x",'3 - Projects'!$I206)+IF(Q129="x",'3 - Projects'!$I207)+IF(Q130="x",'3 - Projects'!$I208)</f>
        <v>0</v>
      </c>
      <c r="R359" s="85">
        <f>IF(R126="x",'3 - Projects'!$I204,0)+IF(R127="x",'3 - Projects'!$I205)+IF(R128="x",'3 - Projects'!$I206)+IF(R129="x",'3 - Projects'!$I207)+IF(R130="x",'3 - Projects'!$I208)</f>
        <v>0</v>
      </c>
      <c r="S359" s="85">
        <f>IF(S126="x",'3 - Projects'!$I204,0)+IF(S127="x",'3 - Projects'!$I205)+IF(S128="x",'3 - Projects'!$I206)+IF(S129="x",'3 - Projects'!$I207)+IF(S130="x",'3 - Projects'!$I208)</f>
        <v>0</v>
      </c>
      <c r="T359" s="85">
        <f>IF(T126="x",'3 - Projects'!$I204,0)+IF(T127="x",'3 - Projects'!$I205)+IF(T128="x",'3 - Projects'!$I206)+IF(T129="x",'3 - Projects'!$I207)+IF(T130="x",'3 - Projects'!$I208)</f>
        <v>0</v>
      </c>
      <c r="U359" s="85">
        <f>IF(U126="x",'3 - Projects'!$I204,0)+IF(U127="x",'3 - Projects'!$I205)+IF(U128="x",'3 - Projects'!$I206)+IF(U129="x",'3 - Projects'!$I207)+IF(U130="x",'3 - Projects'!$I208)</f>
        <v>0</v>
      </c>
      <c r="V359" s="85">
        <f>IF(V126="x",'3 - Projects'!$I204,0)+IF(V127="x",'3 - Projects'!$I205)+IF(V128="x",'3 - Projects'!$I206)+IF(V129="x",'3 - Projects'!$I207)+IF(V130="x",'3 - Projects'!$I208)</f>
        <v>0</v>
      </c>
      <c r="W359" s="85">
        <f>IF(W126="x",'3 - Projects'!$I204,0)+IF(W127="x",'3 - Projects'!$I205)+IF(W128="x",'3 - Projects'!$I206)+IF(W129="x",'3 - Projects'!$I207)+IF(W130="x",'3 - Projects'!$I208)</f>
        <v>0</v>
      </c>
      <c r="X359" s="85">
        <f>IF(X126="x",'3 - Projects'!$I204,0)+IF(X127="x",'3 - Projects'!$I205)+IF(X128="x",'3 - Projects'!$I206)+IF(X129="x",'3 - Projects'!$I207)+IF(X130="x",'3 - Projects'!$I208)</f>
        <v>0</v>
      </c>
      <c r="Y359" s="85">
        <f>IF(Y126="x",'3 - Projects'!$I204,0)+IF(Y127="x",'3 - Projects'!$I205)+IF(Y128="x",'3 - Projects'!$I206)+IF(Y129="x",'3 - Projects'!$I207)+IF(Y130="x",'3 - Projects'!$I208)</f>
        <v>0</v>
      </c>
      <c r="Z359" s="85">
        <f>IF(Z126="x",'3 - Projects'!$I204,0)+IF(Z127="x",'3 - Projects'!$I205)+IF(Z128="x",'3 - Projects'!$I206)+IF(Z129="x",'3 - Projects'!$I207)+IF(Z130="x",'3 - Projects'!$I208)</f>
        <v>0</v>
      </c>
      <c r="AA359" s="85">
        <f>IF(AA126="x",'3 - Projects'!$I204,0)+IF(AA127="x",'3 - Projects'!$I205)+IF(AA128="x",'3 - Projects'!$I206)+IF(AA129="x",'3 - Projects'!$I207)+IF(AA130="x",'3 - Projects'!$I208)</f>
        <v>0</v>
      </c>
      <c r="AB359" s="85">
        <f>IF(AB126="x",'3 - Projects'!$I204,0)+IF(AB127="x",'3 - Projects'!$I205)+IF(AB128="x",'3 - Projects'!$I206)+IF(AB129="x",'3 - Projects'!$I207)+IF(AB130="x",'3 - Projects'!$I208)</f>
        <v>0</v>
      </c>
      <c r="AC359" s="85">
        <f>IF(AC126="x",'3 - Projects'!$I204,0)+IF(AC127="x",'3 - Projects'!$I205)+IF(AC128="x",'3 - Projects'!$I206)+IF(AC129="x",'3 - Projects'!$I207)+IF(AC130="x",'3 - Projects'!$I208)</f>
        <v>0</v>
      </c>
      <c r="AD359" s="85">
        <f>IF(AD126="x",'3 - Projects'!$I204,0)+IF(AD127="x",'3 - Projects'!$I205)+IF(AD128="x",'3 - Projects'!$I206)+IF(AD129="x",'3 - Projects'!$I207)+IF(AD130="x",'3 - Projects'!$I208)</f>
        <v>0</v>
      </c>
      <c r="AE359" s="85">
        <f>IF(AE126="x",'3 - Projects'!$I204,0)+IF(AE127="x",'3 - Projects'!$I205)+IF(AE128="x",'3 - Projects'!$I206)+IF(AE129="x",'3 - Projects'!$I207)+IF(AE130="x",'3 - Projects'!$I208)</f>
        <v>0</v>
      </c>
      <c r="AF359" s="85">
        <f>IF(AF126="x",'3 - Projects'!$I204,0)+IF(AF127="x",'3 - Projects'!$I205)+IF(AF128="x",'3 - Projects'!$I206)+IF(AF129="x",'3 - Projects'!$I207)+IF(AF130="x",'3 - Projects'!$I208)</f>
        <v>0</v>
      </c>
      <c r="AG359" s="85">
        <f>IF(AG126="x",'3 - Projects'!$I204,0)+IF(AG127="x",'3 - Projects'!$I205)+IF(AG128="x",'3 - Projects'!$I206)+IF(AG129="x",'3 - Projects'!$I207)+IF(AG130="x",'3 - Projects'!$I208)</f>
        <v>0</v>
      </c>
      <c r="AH359" s="85">
        <f>IF(AH126="x",'3 - Projects'!$I204,0)+IF(AH127="x",'3 - Projects'!$I205)+IF(AH128="x",'3 - Projects'!$I206)+IF(AH129="x",'3 - Projects'!$I207)+IF(AH130="x",'3 - Projects'!$I208)</f>
        <v>0</v>
      </c>
      <c r="AI359" s="85">
        <f>IF(AI126="x",'3 - Projects'!$I204,0)+IF(AI127="x",'3 - Projects'!$I205)+IF(AI128="x",'3 - Projects'!$I206)+IF(AI129="x",'3 - Projects'!$I207)+IF(AI130="x",'3 - Projects'!$I208)</f>
        <v>0</v>
      </c>
      <c r="AJ359" s="85">
        <f>IF(AJ126="x",'3 - Projects'!$I204,0)+IF(AJ127="x",'3 - Projects'!$I205)+IF(AJ128="x",'3 - Projects'!$I206)+IF(AJ129="x",'3 - Projects'!$I207)+IF(AJ130="x",'3 - Projects'!$I208)</f>
        <v>0</v>
      </c>
      <c r="AK359" s="85">
        <f>IF(AK126="x",'3 - Projects'!$I204,0)+IF(AK127="x",'3 - Projects'!$I205)+IF(AK128="x",'3 - Projects'!$I206)+IF(AK129="x",'3 - Projects'!$I207)+IF(AK130="x",'3 - Projects'!$I208)</f>
        <v>0</v>
      </c>
      <c r="AL359" s="85">
        <f>IF(AL126="x",'3 - Projects'!$I204,0)+IF(AL127="x",'3 - Projects'!$I205)+IF(AL128="x",'3 - Projects'!$I206)+IF(AL129="x",'3 - Projects'!$I207)+IF(AL130="x",'3 - Projects'!$I208)</f>
        <v>0</v>
      </c>
      <c r="AM359" s="85">
        <f>IF(AM126="x",'3 - Projects'!$I204,0)+IF(AM127="x",'3 - Projects'!$I205)+IF(AM128="x",'3 - Projects'!$I206)+IF(AM129="x",'3 - Projects'!$I207)+IF(AM130="x",'3 - Projects'!$I208)</f>
        <v>0</v>
      </c>
      <c r="AN359" s="85">
        <f>IF(AN126="x",'3 - Projects'!$I204,0)+IF(AN127="x",'3 - Projects'!$I205)+IF(AN128="x",'3 - Projects'!$I206)+IF(AN129="x",'3 - Projects'!$I207)+IF(AN130="x",'3 - Projects'!$I208)</f>
        <v>0</v>
      </c>
      <c r="AO359" s="85">
        <f>IF(AO126="x",'3 - Projects'!$I204,0)+IF(AO127="x",'3 - Projects'!$I205)+IF(AO128="x",'3 - Projects'!$I206)+IF(AO129="x",'3 - Projects'!$I207)+IF(AO130="x",'3 - Projects'!$I208)</f>
        <v>0</v>
      </c>
      <c r="AP359" s="85">
        <f>IF(AP126="x",'3 - Projects'!$I204,0)+IF(AP127="x",'3 - Projects'!$I205)+IF(AP128="x",'3 - Projects'!$I206)+IF(AP129="x",'3 - Projects'!$I207)+IF(AP130="x",'3 - Projects'!$I208)</f>
        <v>0</v>
      </c>
      <c r="AQ359" s="85">
        <f>IF(AQ126="x",'3 - Projects'!$I204,0)+IF(AQ127="x",'3 - Projects'!$I205)+IF(AQ128="x",'3 - Projects'!$I206)+IF(AQ129="x",'3 - Projects'!$I207)+IF(AQ130="x",'3 - Projects'!$I208)</f>
        <v>0</v>
      </c>
      <c r="AR359" s="85">
        <f>IF(AR126="x",'3 - Projects'!$I204,0)+IF(AR127="x",'3 - Projects'!$I205)+IF(AR128="x",'3 - Projects'!$I206)+IF(AR129="x",'3 - Projects'!$I207)+IF(AR130="x",'3 - Projects'!$I208)</f>
        <v>0</v>
      </c>
      <c r="AS359" s="85">
        <f>IF(AS126="x",'3 - Projects'!$I204,0)+IF(AS127="x",'3 - Projects'!$I205)+IF(AS128="x",'3 - Projects'!$I206)+IF(AS129="x",'3 - Projects'!$I207)+IF(AS130="x",'3 - Projects'!$I208)</f>
        <v>0</v>
      </c>
      <c r="AT359" s="85">
        <f>IF(AT126="x",'3 - Projects'!$I204,0)+IF(AT127="x",'3 - Projects'!$I205)+IF(AT128="x",'3 - Projects'!$I206)+IF(AT129="x",'3 - Projects'!$I207)+IF(AT130="x",'3 - Projects'!$I208)</f>
        <v>0</v>
      </c>
      <c r="AU359" s="85">
        <f>IF(AU126="x",'3 - Projects'!$I204,0)+IF(AU127="x",'3 - Projects'!$I205)+IF(AU128="x",'3 - Projects'!$I206)+IF(AU129="x",'3 - Projects'!$I207)+IF(AU130="x",'3 - Projects'!$I208)</f>
        <v>0</v>
      </c>
      <c r="AV359" s="85">
        <f>IF(AV126="x",'3 - Projects'!$I204,0)+IF(AV127="x",'3 - Projects'!$I205)+IF(AV128="x",'3 - Projects'!$I206)+IF(AV129="x",'3 - Projects'!$I207)+IF(AV130="x",'3 - Projects'!$I208)</f>
        <v>0</v>
      </c>
      <c r="AW359" s="85">
        <f>IF(AW126="x",'3 - Projects'!$I204,0)+IF(AW127="x",'3 - Projects'!$I205)+IF(AW128="x",'3 - Projects'!$I206)+IF(AW129="x",'3 - Projects'!$I207)+IF(AW130="x",'3 - Projects'!$I208)</f>
        <v>0</v>
      </c>
      <c r="AX359" s="85">
        <f>IF(AX126="x",'3 - Projects'!$I204,0)+IF(AX127="x",'3 - Projects'!$I205)+IF(AX128="x",'3 - Projects'!$I206)+IF(AX129="x",'3 - Projects'!$I207)+IF(AX130="x",'3 - Projects'!$I208)</f>
        <v>0</v>
      </c>
      <c r="AY359" s="85">
        <f>IF(AY126="x",'3 - Projects'!$I204,0)+IF(AY127="x",'3 - Projects'!$I205)+IF(AY128="x",'3 - Projects'!$I206)+IF(AY129="x",'3 - Projects'!$I207)+IF(AY130="x",'3 - Projects'!$I208)</f>
        <v>0</v>
      </c>
      <c r="AZ359" s="85">
        <f>IF(AZ126="x",'3 - Projects'!$I204,0)+IF(AZ127="x",'3 - Projects'!$I205)+IF(AZ128="x",'3 - Projects'!$I206)+IF(AZ129="x",'3 - Projects'!$I207)+IF(AZ130="x",'3 - Projects'!$I208)</f>
        <v>0</v>
      </c>
      <c r="BA359" s="85">
        <f>IF(BA126="x",'3 - Projects'!$I204,0)+IF(BA127="x",'3 - Projects'!$I205)+IF(BA128="x",'3 - Projects'!$I206)+IF(BA129="x",'3 - Projects'!$I207)+IF(BA130="x",'3 - Projects'!$I208)</f>
        <v>0</v>
      </c>
      <c r="BB359" s="85">
        <f>IF(BB126="x",'3 - Projects'!$I204,0)+IF(BB127="x",'3 - Projects'!$I205)+IF(BB128="x",'3 - Projects'!$I206)+IF(BB129="x",'3 - Projects'!$I207)+IF(BB130="x",'3 - Projects'!$I208)</f>
        <v>0</v>
      </c>
      <c r="BC359" s="85">
        <f>IF(BC126="x",'3 - Projects'!$I204,0)+IF(BC127="x",'3 - Projects'!$I205)+IF(BC128="x",'3 - Projects'!$I206)+IF(BC129="x",'3 - Projects'!$I207)+IF(BC130="x",'3 - Projects'!$I208)</f>
        <v>0</v>
      </c>
      <c r="BD359" s="85">
        <f>IF(BD126="x",'3 - Projects'!$I204,0)+IF(BD127="x",'3 - Projects'!$I205)+IF(BD128="x",'3 - Projects'!$I206)+IF(BD129="x",'3 - Projects'!$I207)+IF(BD130="x",'3 - Projects'!$I208)</f>
        <v>0</v>
      </c>
      <c r="BE359" s="85">
        <f>IF(BE126="x",'3 - Projects'!$I204,0)+IF(BE127="x",'3 - Projects'!$I205)+IF(BE128="x",'3 - Projects'!$I206)+IF(BE129="x",'3 - Projects'!$I207)+IF(BE130="x",'3 - Projects'!$I208)</f>
        <v>0</v>
      </c>
      <c r="BF359" s="85">
        <f>IF(BF126="x",'3 - Projects'!$I204,0)+IF(BF127="x",'3 - Projects'!$I205)+IF(BF128="x",'3 - Projects'!$I206)+IF(BF129="x",'3 - Projects'!$I207)+IF(BF130="x",'3 - Projects'!$I208)</f>
        <v>0</v>
      </c>
      <c r="BG359" s="85">
        <f>IF(BG126="x",'3 - Projects'!$I204,0)+IF(BG127="x",'3 - Projects'!$I205)+IF(BG128="x",'3 - Projects'!$I206)+IF(BG129="x",'3 - Projects'!$I207)+IF(BG130="x",'3 - Projects'!$I208)</f>
        <v>0</v>
      </c>
      <c r="BH359" s="86">
        <f>IF(BH126="x",'3 - Projects'!$I204,0)+IF(BH127="x",'3 - Projects'!$I205)+IF(BH128="x",'3 - Projects'!$I206)+IF(BH129="x",'3 - Projects'!$I207)+IF(BH130="x",'3 - Projects'!$I208)</f>
        <v>0</v>
      </c>
    </row>
    <row r="360" spans="1:60">
      <c r="A360" s="84"/>
      <c r="B360" s="85" t="str">
        <f>IF(Resource4_Name&lt;&gt;"",Resource4_Name&amp;"(s)","")</f>
        <v/>
      </c>
      <c r="C360" s="85"/>
      <c r="D360" s="85"/>
      <c r="E360" s="85"/>
      <c r="F360" s="85"/>
      <c r="G360" s="85"/>
      <c r="H360" s="85"/>
      <c r="I360" s="84">
        <f>IF(I126="x",'3 - Projects'!$J204,0)+IF(I127="x",'3 - Projects'!$J205)+IF(I128="x",'3 - Projects'!$J206)+IF(I129="x",'3 - Projects'!$J207)+IF(I130="x",'3 - Projects'!$J208)</f>
        <v>0</v>
      </c>
      <c r="J360" s="85">
        <f>IF(J126="x",'3 - Projects'!$J204,0)+IF(J127="x",'3 - Projects'!$J205)+IF(J128="x",'3 - Projects'!$J206)+IF(J129="x",'3 - Projects'!$J207)+IF(J130="x",'3 - Projects'!$J208)</f>
        <v>0</v>
      </c>
      <c r="K360" s="85">
        <f>IF(K126="x",'3 - Projects'!$J204,0)+IF(K127="x",'3 - Projects'!$J205)+IF(K128="x",'3 - Projects'!$J206)+IF(K129="x",'3 - Projects'!$J207)+IF(K130="x",'3 - Projects'!$J208)</f>
        <v>0</v>
      </c>
      <c r="L360" s="85">
        <f>IF(L126="x",'3 - Projects'!$J204,0)+IF(L127="x",'3 - Projects'!$J205)+IF(L128="x",'3 - Projects'!$J206)+IF(L129="x",'3 - Projects'!$J207)+IF(L130="x",'3 - Projects'!$J208)</f>
        <v>0</v>
      </c>
      <c r="M360" s="85">
        <f>IF(M126="x",'3 - Projects'!$J204,0)+IF(M127="x",'3 - Projects'!$J205)+IF(M128="x",'3 - Projects'!$J206)+IF(M129="x",'3 - Projects'!$J207)+IF(M130="x",'3 - Projects'!$J208)</f>
        <v>0</v>
      </c>
      <c r="N360" s="85">
        <f>IF(N126="x",'3 - Projects'!$J204,0)+IF(N127="x",'3 - Projects'!$J205)+IF(N128="x",'3 - Projects'!$J206)+IF(N129="x",'3 - Projects'!$J207)+IF(N130="x",'3 - Projects'!$J208)</f>
        <v>0</v>
      </c>
      <c r="O360" s="85">
        <f>IF(O126="x",'3 - Projects'!$J204,0)+IF(O127="x",'3 - Projects'!$J205)+IF(O128="x",'3 - Projects'!$J206)+IF(O129="x",'3 - Projects'!$J207)+IF(O130="x",'3 - Projects'!$J208)</f>
        <v>0</v>
      </c>
      <c r="P360" s="85">
        <f>IF(P126="x",'3 - Projects'!$J204,0)+IF(P127="x",'3 - Projects'!$J205)+IF(P128="x",'3 - Projects'!$J206)+IF(P129="x",'3 - Projects'!$J207)+IF(P130="x",'3 - Projects'!$J208)</f>
        <v>0</v>
      </c>
      <c r="Q360" s="85">
        <f>IF(Q126="x",'3 - Projects'!$J204,0)+IF(Q127="x",'3 - Projects'!$J205)+IF(Q128="x",'3 - Projects'!$J206)+IF(Q129="x",'3 - Projects'!$J207)+IF(Q130="x",'3 - Projects'!$J208)</f>
        <v>0</v>
      </c>
      <c r="R360" s="85">
        <f>IF(R126="x",'3 - Projects'!$J204,0)+IF(R127="x",'3 - Projects'!$J205)+IF(R128="x",'3 - Projects'!$J206)+IF(R129="x",'3 - Projects'!$J207)+IF(R130="x",'3 - Projects'!$J208)</f>
        <v>0</v>
      </c>
      <c r="S360" s="85">
        <f>IF(S126="x",'3 - Projects'!$J204,0)+IF(S127="x",'3 - Projects'!$J205)+IF(S128="x",'3 - Projects'!$J206)+IF(S129="x",'3 - Projects'!$J207)+IF(S130="x",'3 - Projects'!$J208)</f>
        <v>0</v>
      </c>
      <c r="T360" s="85">
        <f>IF(T126="x",'3 - Projects'!$J204,0)+IF(T127="x",'3 - Projects'!$J205)+IF(T128="x",'3 - Projects'!$J206)+IF(T129="x",'3 - Projects'!$J207)+IF(T130="x",'3 - Projects'!$J208)</f>
        <v>0</v>
      </c>
      <c r="U360" s="85">
        <f>IF(U126="x",'3 - Projects'!$J204,0)+IF(U127="x",'3 - Projects'!$J205)+IF(U128="x",'3 - Projects'!$J206)+IF(U129="x",'3 - Projects'!$J207)+IF(U130="x",'3 - Projects'!$J208)</f>
        <v>0</v>
      </c>
      <c r="V360" s="85">
        <f>IF(V126="x",'3 - Projects'!$J204,0)+IF(V127="x",'3 - Projects'!$J205)+IF(V128="x",'3 - Projects'!$J206)+IF(V129="x",'3 - Projects'!$J207)+IF(V130="x",'3 - Projects'!$J208)</f>
        <v>0</v>
      </c>
      <c r="W360" s="85">
        <f>IF(W126="x",'3 - Projects'!$J204,0)+IF(W127="x",'3 - Projects'!$J205)+IF(W128="x",'3 - Projects'!$J206)+IF(W129="x",'3 - Projects'!$J207)+IF(W130="x",'3 - Projects'!$J208)</f>
        <v>0</v>
      </c>
      <c r="X360" s="85">
        <f>IF(X126="x",'3 - Projects'!$J204,0)+IF(X127="x",'3 - Projects'!$J205)+IF(X128="x",'3 - Projects'!$J206)+IF(X129="x",'3 - Projects'!$J207)+IF(X130="x",'3 - Projects'!$J208)</f>
        <v>0</v>
      </c>
      <c r="Y360" s="85">
        <f>IF(Y126="x",'3 - Projects'!$J204,0)+IF(Y127="x",'3 - Projects'!$J205)+IF(Y128="x",'3 - Projects'!$J206)+IF(Y129="x",'3 - Projects'!$J207)+IF(Y130="x",'3 - Projects'!$J208)</f>
        <v>0</v>
      </c>
      <c r="Z360" s="85">
        <f>IF(Z126="x",'3 - Projects'!$J204,0)+IF(Z127="x",'3 - Projects'!$J205)+IF(Z128="x",'3 - Projects'!$J206)+IF(Z129="x",'3 - Projects'!$J207)+IF(Z130="x",'3 - Projects'!$J208)</f>
        <v>0</v>
      </c>
      <c r="AA360" s="85">
        <f>IF(AA126="x",'3 - Projects'!$J204,0)+IF(AA127="x",'3 - Projects'!$J205)+IF(AA128="x",'3 - Projects'!$J206)+IF(AA129="x",'3 - Projects'!$J207)+IF(AA130="x",'3 - Projects'!$J208)</f>
        <v>0</v>
      </c>
      <c r="AB360" s="85">
        <f>IF(AB126="x",'3 - Projects'!$J204,0)+IF(AB127="x",'3 - Projects'!$J205)+IF(AB128="x",'3 - Projects'!$J206)+IF(AB129="x",'3 - Projects'!$J207)+IF(AB130="x",'3 - Projects'!$J208)</f>
        <v>0</v>
      </c>
      <c r="AC360" s="85">
        <f>IF(AC126="x",'3 - Projects'!$J204,0)+IF(AC127="x",'3 - Projects'!$J205)+IF(AC128="x",'3 - Projects'!$J206)+IF(AC129="x",'3 - Projects'!$J207)+IF(AC130="x",'3 - Projects'!$J208)</f>
        <v>0</v>
      </c>
      <c r="AD360" s="85">
        <f>IF(AD126="x",'3 - Projects'!$J204,0)+IF(AD127="x",'3 - Projects'!$J205)+IF(AD128="x",'3 - Projects'!$J206)+IF(AD129="x",'3 - Projects'!$J207)+IF(AD130="x",'3 - Projects'!$J208)</f>
        <v>0</v>
      </c>
      <c r="AE360" s="85">
        <f>IF(AE126="x",'3 - Projects'!$J204,0)+IF(AE127="x",'3 - Projects'!$J205)+IF(AE128="x",'3 - Projects'!$J206)+IF(AE129="x",'3 - Projects'!$J207)+IF(AE130="x",'3 - Projects'!$J208)</f>
        <v>0</v>
      </c>
      <c r="AF360" s="85">
        <f>IF(AF126="x",'3 - Projects'!$J204,0)+IF(AF127="x",'3 - Projects'!$J205)+IF(AF128="x",'3 - Projects'!$J206)+IF(AF129="x",'3 - Projects'!$J207)+IF(AF130="x",'3 - Projects'!$J208)</f>
        <v>0</v>
      </c>
      <c r="AG360" s="85">
        <f>IF(AG126="x",'3 - Projects'!$J204,0)+IF(AG127="x",'3 - Projects'!$J205)+IF(AG128="x",'3 - Projects'!$J206)+IF(AG129="x",'3 - Projects'!$J207)+IF(AG130="x",'3 - Projects'!$J208)</f>
        <v>0</v>
      </c>
      <c r="AH360" s="85">
        <f>IF(AH126="x",'3 - Projects'!$J204,0)+IF(AH127="x",'3 - Projects'!$J205)+IF(AH128="x",'3 - Projects'!$J206)+IF(AH129="x",'3 - Projects'!$J207)+IF(AH130="x",'3 - Projects'!$J208)</f>
        <v>0</v>
      </c>
      <c r="AI360" s="85">
        <f>IF(AI126="x",'3 - Projects'!$J204,0)+IF(AI127="x",'3 - Projects'!$J205)+IF(AI128="x",'3 - Projects'!$J206)+IF(AI129="x",'3 - Projects'!$J207)+IF(AI130="x",'3 - Projects'!$J208)</f>
        <v>0</v>
      </c>
      <c r="AJ360" s="85">
        <f>IF(AJ126="x",'3 - Projects'!$J204,0)+IF(AJ127="x",'3 - Projects'!$J205)+IF(AJ128="x",'3 - Projects'!$J206)+IF(AJ129="x",'3 - Projects'!$J207)+IF(AJ130="x",'3 - Projects'!$J208)</f>
        <v>0</v>
      </c>
      <c r="AK360" s="85">
        <f>IF(AK126="x",'3 - Projects'!$J204,0)+IF(AK127="x",'3 - Projects'!$J205)+IF(AK128="x",'3 - Projects'!$J206)+IF(AK129="x",'3 - Projects'!$J207)+IF(AK130="x",'3 - Projects'!$J208)</f>
        <v>0</v>
      </c>
      <c r="AL360" s="85">
        <f>IF(AL126="x",'3 - Projects'!$J204,0)+IF(AL127="x",'3 - Projects'!$J205)+IF(AL128="x",'3 - Projects'!$J206)+IF(AL129="x",'3 - Projects'!$J207)+IF(AL130="x",'3 - Projects'!$J208)</f>
        <v>0</v>
      </c>
      <c r="AM360" s="85">
        <f>IF(AM126="x",'3 - Projects'!$J204,0)+IF(AM127="x",'3 - Projects'!$J205)+IF(AM128="x",'3 - Projects'!$J206)+IF(AM129="x",'3 - Projects'!$J207)+IF(AM130="x",'3 - Projects'!$J208)</f>
        <v>0</v>
      </c>
      <c r="AN360" s="85">
        <f>IF(AN126="x",'3 - Projects'!$J204,0)+IF(AN127="x",'3 - Projects'!$J205)+IF(AN128="x",'3 - Projects'!$J206)+IF(AN129="x",'3 - Projects'!$J207)+IF(AN130="x",'3 - Projects'!$J208)</f>
        <v>0</v>
      </c>
      <c r="AO360" s="85">
        <f>IF(AO126="x",'3 - Projects'!$J204,0)+IF(AO127="x",'3 - Projects'!$J205)+IF(AO128="x",'3 - Projects'!$J206)+IF(AO129="x",'3 - Projects'!$J207)+IF(AO130="x",'3 - Projects'!$J208)</f>
        <v>0</v>
      </c>
      <c r="AP360" s="85">
        <f>IF(AP126="x",'3 - Projects'!$J204,0)+IF(AP127="x",'3 - Projects'!$J205)+IF(AP128="x",'3 - Projects'!$J206)+IF(AP129="x",'3 - Projects'!$J207)+IF(AP130="x",'3 - Projects'!$J208)</f>
        <v>0</v>
      </c>
      <c r="AQ360" s="85">
        <f>IF(AQ126="x",'3 - Projects'!$J204,0)+IF(AQ127="x",'3 - Projects'!$J205)+IF(AQ128="x",'3 - Projects'!$J206)+IF(AQ129="x",'3 - Projects'!$J207)+IF(AQ130="x",'3 - Projects'!$J208)</f>
        <v>0</v>
      </c>
      <c r="AR360" s="85">
        <f>IF(AR126="x",'3 - Projects'!$J204,0)+IF(AR127="x",'3 - Projects'!$J205)+IF(AR128="x",'3 - Projects'!$J206)+IF(AR129="x",'3 - Projects'!$J207)+IF(AR130="x",'3 - Projects'!$J208)</f>
        <v>0</v>
      </c>
      <c r="AS360" s="85">
        <f>IF(AS126="x",'3 - Projects'!$J204,0)+IF(AS127="x",'3 - Projects'!$J205)+IF(AS128="x",'3 - Projects'!$J206)+IF(AS129="x",'3 - Projects'!$J207)+IF(AS130="x",'3 - Projects'!$J208)</f>
        <v>0</v>
      </c>
      <c r="AT360" s="85">
        <f>IF(AT126="x",'3 - Projects'!$J204,0)+IF(AT127="x",'3 - Projects'!$J205)+IF(AT128="x",'3 - Projects'!$J206)+IF(AT129="x",'3 - Projects'!$J207)+IF(AT130="x",'3 - Projects'!$J208)</f>
        <v>0</v>
      </c>
      <c r="AU360" s="85">
        <f>IF(AU126="x",'3 - Projects'!$J204,0)+IF(AU127="x",'3 - Projects'!$J205)+IF(AU128="x",'3 - Projects'!$J206)+IF(AU129="x",'3 - Projects'!$J207)+IF(AU130="x",'3 - Projects'!$J208)</f>
        <v>0</v>
      </c>
      <c r="AV360" s="85">
        <f>IF(AV126="x",'3 - Projects'!$J204,0)+IF(AV127="x",'3 - Projects'!$J205)+IF(AV128="x",'3 - Projects'!$J206)+IF(AV129="x",'3 - Projects'!$J207)+IF(AV130="x",'3 - Projects'!$J208)</f>
        <v>0</v>
      </c>
      <c r="AW360" s="85">
        <f>IF(AW126="x",'3 - Projects'!$J204,0)+IF(AW127="x",'3 - Projects'!$J205)+IF(AW128="x",'3 - Projects'!$J206)+IF(AW129="x",'3 - Projects'!$J207)+IF(AW130="x",'3 - Projects'!$J208)</f>
        <v>0</v>
      </c>
      <c r="AX360" s="85">
        <f>IF(AX126="x",'3 - Projects'!$J204,0)+IF(AX127="x",'3 - Projects'!$J205)+IF(AX128="x",'3 - Projects'!$J206)+IF(AX129="x",'3 - Projects'!$J207)+IF(AX130="x",'3 - Projects'!$J208)</f>
        <v>0</v>
      </c>
      <c r="AY360" s="85">
        <f>IF(AY126="x",'3 - Projects'!$J204,0)+IF(AY127="x",'3 - Projects'!$J205)+IF(AY128="x",'3 - Projects'!$J206)+IF(AY129="x",'3 - Projects'!$J207)+IF(AY130="x",'3 - Projects'!$J208)</f>
        <v>0</v>
      </c>
      <c r="AZ360" s="85">
        <f>IF(AZ126="x",'3 - Projects'!$J204,0)+IF(AZ127="x",'3 - Projects'!$J205)+IF(AZ128="x",'3 - Projects'!$J206)+IF(AZ129="x",'3 - Projects'!$J207)+IF(AZ130="x",'3 - Projects'!$J208)</f>
        <v>0</v>
      </c>
      <c r="BA360" s="85">
        <f>IF(BA126="x",'3 - Projects'!$J204,0)+IF(BA127="x",'3 - Projects'!$J205)+IF(BA128="x",'3 - Projects'!$J206)+IF(BA129="x",'3 - Projects'!$J207)+IF(BA130="x",'3 - Projects'!$J208)</f>
        <v>0</v>
      </c>
      <c r="BB360" s="85">
        <f>IF(BB126="x",'3 - Projects'!$J204,0)+IF(BB127="x",'3 - Projects'!$J205)+IF(BB128="x",'3 - Projects'!$J206)+IF(BB129="x",'3 - Projects'!$J207)+IF(BB130="x",'3 - Projects'!$J208)</f>
        <v>0</v>
      </c>
      <c r="BC360" s="85">
        <f>IF(BC126="x",'3 - Projects'!$J204,0)+IF(BC127="x",'3 - Projects'!$J205)+IF(BC128="x",'3 - Projects'!$J206)+IF(BC129="x",'3 - Projects'!$J207)+IF(BC130="x",'3 - Projects'!$J208)</f>
        <v>0</v>
      </c>
      <c r="BD360" s="85">
        <f>IF(BD126="x",'3 - Projects'!$J204,0)+IF(BD127="x",'3 - Projects'!$J205)+IF(BD128="x",'3 - Projects'!$J206)+IF(BD129="x",'3 - Projects'!$J207)+IF(BD130="x",'3 - Projects'!$J208)</f>
        <v>0</v>
      </c>
      <c r="BE360" s="85">
        <f>IF(BE126="x",'3 - Projects'!$J204,0)+IF(BE127="x",'3 - Projects'!$J205)+IF(BE128="x",'3 - Projects'!$J206)+IF(BE129="x",'3 - Projects'!$J207)+IF(BE130="x",'3 - Projects'!$J208)</f>
        <v>0</v>
      </c>
      <c r="BF360" s="85">
        <f>IF(BF126="x",'3 - Projects'!$J204,0)+IF(BF127="x",'3 - Projects'!$J205)+IF(BF128="x",'3 - Projects'!$J206)+IF(BF129="x",'3 - Projects'!$J207)+IF(BF130="x",'3 - Projects'!$J208)</f>
        <v>0</v>
      </c>
      <c r="BG360" s="85">
        <f>IF(BG126="x",'3 - Projects'!$J204,0)+IF(BG127="x",'3 - Projects'!$J205)+IF(BG128="x",'3 - Projects'!$J206)+IF(BG129="x",'3 - Projects'!$J207)+IF(BG130="x",'3 - Projects'!$J208)</f>
        <v>0</v>
      </c>
      <c r="BH360" s="86">
        <f>IF(BH126="x",'3 - Projects'!$J204,0)+IF(BH127="x",'3 - Projects'!$J205)+IF(BH128="x",'3 - Projects'!$J206)+IF(BH129="x",'3 - Projects'!$J207)+IF(BH130="x",'3 - Projects'!$J208)</f>
        <v>0</v>
      </c>
    </row>
    <row r="361" spans="1:60">
      <c r="A361" s="84"/>
      <c r="B361" s="85" t="str">
        <f>IF(Resource5_Name&lt;&gt;"",Resource5_Name&amp;"(s)","")</f>
        <v/>
      </c>
      <c r="C361" s="85"/>
      <c r="D361" s="85"/>
      <c r="E361" s="85"/>
      <c r="F361" s="85"/>
      <c r="G361" s="85"/>
      <c r="H361" s="85"/>
      <c r="I361" s="84">
        <f>IF(I126="x",'3 - Projects'!$K204,0)+IF(I127="x",'3 - Projects'!$K205)+IF(I128="x",'3 - Projects'!$K206)+IF(I129="x",'3 - Projects'!$K207)+IF(I130="x",'3 - Projects'!$K208)</f>
        <v>0</v>
      </c>
      <c r="J361" s="85">
        <f>IF(J126="x",'3 - Projects'!$K204,0)+IF(J127="x",'3 - Projects'!$K205)+IF(J128="x",'3 - Projects'!$K206)+IF(J129="x",'3 - Projects'!$K207)+IF(J130="x",'3 - Projects'!$K208)</f>
        <v>0</v>
      </c>
      <c r="K361" s="85">
        <f>IF(K126="x",'3 - Projects'!$K204,0)+IF(K127="x",'3 - Projects'!$K205)+IF(K128="x",'3 - Projects'!$K206)+IF(K129="x",'3 - Projects'!$K207)+IF(K130="x",'3 - Projects'!$K208)</f>
        <v>0</v>
      </c>
      <c r="L361" s="85">
        <f>IF(L126="x",'3 - Projects'!$K204,0)+IF(L127="x",'3 - Projects'!$K205)+IF(L128="x",'3 - Projects'!$K206)+IF(L129="x",'3 - Projects'!$K207)+IF(L130="x",'3 - Projects'!$K208)</f>
        <v>0</v>
      </c>
      <c r="M361" s="85">
        <f>IF(M126="x",'3 - Projects'!$K204,0)+IF(M127="x",'3 - Projects'!$K205)+IF(M128="x",'3 - Projects'!$K206)+IF(M129="x",'3 - Projects'!$K207)+IF(M130="x",'3 - Projects'!$K208)</f>
        <v>0</v>
      </c>
      <c r="N361" s="85">
        <f>IF(N126="x",'3 - Projects'!$K204,0)+IF(N127="x",'3 - Projects'!$K205)+IF(N128="x",'3 - Projects'!$K206)+IF(N129="x",'3 - Projects'!$K207)+IF(N130="x",'3 - Projects'!$K208)</f>
        <v>0</v>
      </c>
      <c r="O361" s="85">
        <f>IF(O126="x",'3 - Projects'!$K204,0)+IF(O127="x",'3 - Projects'!$K205)+IF(O128="x",'3 - Projects'!$K206)+IF(O129="x",'3 - Projects'!$K207)+IF(O130="x",'3 - Projects'!$K208)</f>
        <v>0</v>
      </c>
      <c r="P361" s="85">
        <f>IF(P126="x",'3 - Projects'!$K204,0)+IF(P127="x",'3 - Projects'!$K205)+IF(P128="x",'3 - Projects'!$K206)+IF(P129="x",'3 - Projects'!$K207)+IF(P130="x",'3 - Projects'!$K208)</f>
        <v>0</v>
      </c>
      <c r="Q361" s="85">
        <f>IF(Q126="x",'3 - Projects'!$K204,0)+IF(Q127="x",'3 - Projects'!$K205)+IF(Q128="x",'3 - Projects'!$K206)+IF(Q129="x",'3 - Projects'!$K207)+IF(Q130="x",'3 - Projects'!$K208)</f>
        <v>0</v>
      </c>
      <c r="R361" s="85">
        <f>IF(R126="x",'3 - Projects'!$K204,0)+IF(R127="x",'3 - Projects'!$K205)+IF(R128="x",'3 - Projects'!$K206)+IF(R129="x",'3 - Projects'!$K207)+IF(R130="x",'3 - Projects'!$K208)</f>
        <v>0</v>
      </c>
      <c r="S361" s="85">
        <f>IF(S126="x",'3 - Projects'!$K204,0)+IF(S127="x",'3 - Projects'!$K205)+IF(S128="x",'3 - Projects'!$K206)+IF(S129="x",'3 - Projects'!$K207)+IF(S130="x",'3 - Projects'!$K208)</f>
        <v>0</v>
      </c>
      <c r="T361" s="85">
        <f>IF(T126="x",'3 - Projects'!$K204,0)+IF(T127="x",'3 - Projects'!$K205)+IF(T128="x",'3 - Projects'!$K206)+IF(T129="x",'3 - Projects'!$K207)+IF(T130="x",'3 - Projects'!$K208)</f>
        <v>0</v>
      </c>
      <c r="U361" s="85">
        <f>IF(U126="x",'3 - Projects'!$K204,0)+IF(U127="x",'3 - Projects'!$K205)+IF(U128="x",'3 - Projects'!$K206)+IF(U129="x",'3 - Projects'!$K207)+IF(U130="x",'3 - Projects'!$K208)</f>
        <v>0</v>
      </c>
      <c r="V361" s="85">
        <f>IF(V126="x",'3 - Projects'!$K204,0)+IF(V127="x",'3 - Projects'!$K205)+IF(V128="x",'3 - Projects'!$K206)+IF(V129="x",'3 - Projects'!$K207)+IF(V130="x",'3 - Projects'!$K208)</f>
        <v>0</v>
      </c>
      <c r="W361" s="85">
        <f>IF(W126="x",'3 - Projects'!$K204,0)+IF(W127="x",'3 - Projects'!$K205)+IF(W128="x",'3 - Projects'!$K206)+IF(W129="x",'3 - Projects'!$K207)+IF(W130="x",'3 - Projects'!$K208)</f>
        <v>0</v>
      </c>
      <c r="X361" s="85">
        <f>IF(X126="x",'3 - Projects'!$K204,0)+IF(X127="x",'3 - Projects'!$K205)+IF(X128="x",'3 - Projects'!$K206)+IF(X129="x",'3 - Projects'!$K207)+IF(X130="x",'3 - Projects'!$K208)</f>
        <v>0</v>
      </c>
      <c r="Y361" s="85">
        <f>IF(Y126="x",'3 - Projects'!$K204,0)+IF(Y127="x",'3 - Projects'!$K205)+IF(Y128="x",'3 - Projects'!$K206)+IF(Y129="x",'3 - Projects'!$K207)+IF(Y130="x",'3 - Projects'!$K208)</f>
        <v>0</v>
      </c>
      <c r="Z361" s="85">
        <f>IF(Z126="x",'3 - Projects'!$K204,0)+IF(Z127="x",'3 - Projects'!$K205)+IF(Z128="x",'3 - Projects'!$K206)+IF(Z129="x",'3 - Projects'!$K207)+IF(Z130="x",'3 - Projects'!$K208)</f>
        <v>0</v>
      </c>
      <c r="AA361" s="85">
        <f>IF(AA126="x",'3 - Projects'!$K204,0)+IF(AA127="x",'3 - Projects'!$K205)+IF(AA128="x",'3 - Projects'!$K206)+IF(AA129="x",'3 - Projects'!$K207)+IF(AA130="x",'3 - Projects'!$K208)</f>
        <v>0</v>
      </c>
      <c r="AB361" s="85">
        <f>IF(AB126="x",'3 - Projects'!$K204,0)+IF(AB127="x",'3 - Projects'!$K205)+IF(AB128="x",'3 - Projects'!$K206)+IF(AB129="x",'3 - Projects'!$K207)+IF(AB130="x",'3 - Projects'!$K208)</f>
        <v>0</v>
      </c>
      <c r="AC361" s="85">
        <f>IF(AC126="x",'3 - Projects'!$K204,0)+IF(AC127="x",'3 - Projects'!$K205)+IF(AC128="x",'3 - Projects'!$K206)+IF(AC129="x",'3 - Projects'!$K207)+IF(AC130="x",'3 - Projects'!$K208)</f>
        <v>0</v>
      </c>
      <c r="AD361" s="85">
        <f>IF(AD126="x",'3 - Projects'!$K204,0)+IF(AD127="x",'3 - Projects'!$K205)+IF(AD128="x",'3 - Projects'!$K206)+IF(AD129="x",'3 - Projects'!$K207)+IF(AD130="x",'3 - Projects'!$K208)</f>
        <v>0</v>
      </c>
      <c r="AE361" s="85">
        <f>IF(AE126="x",'3 - Projects'!$K204,0)+IF(AE127="x",'3 - Projects'!$K205)+IF(AE128="x",'3 - Projects'!$K206)+IF(AE129="x",'3 - Projects'!$K207)+IF(AE130="x",'3 - Projects'!$K208)</f>
        <v>0</v>
      </c>
      <c r="AF361" s="85">
        <f>IF(AF126="x",'3 - Projects'!$K204,0)+IF(AF127="x",'3 - Projects'!$K205)+IF(AF128="x",'3 - Projects'!$K206)+IF(AF129="x",'3 - Projects'!$K207)+IF(AF130="x",'3 - Projects'!$K208)</f>
        <v>0</v>
      </c>
      <c r="AG361" s="85">
        <f>IF(AG126="x",'3 - Projects'!$K204,0)+IF(AG127="x",'3 - Projects'!$K205)+IF(AG128="x",'3 - Projects'!$K206)+IF(AG129="x",'3 - Projects'!$K207)+IF(AG130="x",'3 - Projects'!$K208)</f>
        <v>0</v>
      </c>
      <c r="AH361" s="85">
        <f>IF(AH126="x",'3 - Projects'!$K204,0)+IF(AH127="x",'3 - Projects'!$K205)+IF(AH128="x",'3 - Projects'!$K206)+IF(AH129="x",'3 - Projects'!$K207)+IF(AH130="x",'3 - Projects'!$K208)</f>
        <v>0</v>
      </c>
      <c r="AI361" s="85">
        <f>IF(AI126="x",'3 - Projects'!$K204,0)+IF(AI127="x",'3 - Projects'!$K205)+IF(AI128="x",'3 - Projects'!$K206)+IF(AI129="x",'3 - Projects'!$K207)+IF(AI130="x",'3 - Projects'!$K208)</f>
        <v>0</v>
      </c>
      <c r="AJ361" s="85">
        <f>IF(AJ126="x",'3 - Projects'!$K204,0)+IF(AJ127="x",'3 - Projects'!$K205)+IF(AJ128="x",'3 - Projects'!$K206)+IF(AJ129="x",'3 - Projects'!$K207)+IF(AJ130="x",'3 - Projects'!$K208)</f>
        <v>0</v>
      </c>
      <c r="AK361" s="85">
        <f>IF(AK126="x",'3 - Projects'!$K204,0)+IF(AK127="x",'3 - Projects'!$K205)+IF(AK128="x",'3 - Projects'!$K206)+IF(AK129="x",'3 - Projects'!$K207)+IF(AK130="x",'3 - Projects'!$K208)</f>
        <v>0</v>
      </c>
      <c r="AL361" s="85">
        <f>IF(AL126="x",'3 - Projects'!$K204,0)+IF(AL127="x",'3 - Projects'!$K205)+IF(AL128="x",'3 - Projects'!$K206)+IF(AL129="x",'3 - Projects'!$K207)+IF(AL130="x",'3 - Projects'!$K208)</f>
        <v>0</v>
      </c>
      <c r="AM361" s="85">
        <f>IF(AM126="x",'3 - Projects'!$K204,0)+IF(AM127="x",'3 - Projects'!$K205)+IF(AM128="x",'3 - Projects'!$K206)+IF(AM129="x",'3 - Projects'!$K207)+IF(AM130="x",'3 - Projects'!$K208)</f>
        <v>0</v>
      </c>
      <c r="AN361" s="85">
        <f>IF(AN126="x",'3 - Projects'!$K204,0)+IF(AN127="x",'3 - Projects'!$K205)+IF(AN128="x",'3 - Projects'!$K206)+IF(AN129="x",'3 - Projects'!$K207)+IF(AN130="x",'3 - Projects'!$K208)</f>
        <v>0</v>
      </c>
      <c r="AO361" s="85">
        <f>IF(AO126="x",'3 - Projects'!$K204,0)+IF(AO127="x",'3 - Projects'!$K205)+IF(AO128="x",'3 - Projects'!$K206)+IF(AO129="x",'3 - Projects'!$K207)+IF(AO130="x",'3 - Projects'!$K208)</f>
        <v>0</v>
      </c>
      <c r="AP361" s="85">
        <f>IF(AP126="x",'3 - Projects'!$K204,0)+IF(AP127="x",'3 - Projects'!$K205)+IF(AP128="x",'3 - Projects'!$K206)+IF(AP129="x",'3 - Projects'!$K207)+IF(AP130="x",'3 - Projects'!$K208)</f>
        <v>0</v>
      </c>
      <c r="AQ361" s="85">
        <f>IF(AQ126="x",'3 - Projects'!$K204,0)+IF(AQ127="x",'3 - Projects'!$K205)+IF(AQ128="x",'3 - Projects'!$K206)+IF(AQ129="x",'3 - Projects'!$K207)+IF(AQ130="x",'3 - Projects'!$K208)</f>
        <v>0</v>
      </c>
      <c r="AR361" s="85">
        <f>IF(AR126="x",'3 - Projects'!$K204,0)+IF(AR127="x",'3 - Projects'!$K205)+IF(AR128="x",'3 - Projects'!$K206)+IF(AR129="x",'3 - Projects'!$K207)+IF(AR130="x",'3 - Projects'!$K208)</f>
        <v>0</v>
      </c>
      <c r="AS361" s="85">
        <f>IF(AS126="x",'3 - Projects'!$K204,0)+IF(AS127="x",'3 - Projects'!$K205)+IF(AS128="x",'3 - Projects'!$K206)+IF(AS129="x",'3 - Projects'!$K207)+IF(AS130="x",'3 - Projects'!$K208)</f>
        <v>0</v>
      </c>
      <c r="AT361" s="85">
        <f>IF(AT126="x",'3 - Projects'!$K204,0)+IF(AT127="x",'3 - Projects'!$K205)+IF(AT128="x",'3 - Projects'!$K206)+IF(AT129="x",'3 - Projects'!$K207)+IF(AT130="x",'3 - Projects'!$K208)</f>
        <v>0</v>
      </c>
      <c r="AU361" s="85">
        <f>IF(AU126="x",'3 - Projects'!$K204,0)+IF(AU127="x",'3 - Projects'!$K205)+IF(AU128="x",'3 - Projects'!$K206)+IF(AU129="x",'3 - Projects'!$K207)+IF(AU130="x",'3 - Projects'!$K208)</f>
        <v>0</v>
      </c>
      <c r="AV361" s="85">
        <f>IF(AV126="x",'3 - Projects'!$K204,0)+IF(AV127="x",'3 - Projects'!$K205)+IF(AV128="x",'3 - Projects'!$K206)+IF(AV129="x",'3 - Projects'!$K207)+IF(AV130="x",'3 - Projects'!$K208)</f>
        <v>0</v>
      </c>
      <c r="AW361" s="85">
        <f>IF(AW126="x",'3 - Projects'!$K204,0)+IF(AW127="x",'3 - Projects'!$K205)+IF(AW128="x",'3 - Projects'!$K206)+IF(AW129="x",'3 - Projects'!$K207)+IF(AW130="x",'3 - Projects'!$K208)</f>
        <v>0</v>
      </c>
      <c r="AX361" s="85">
        <f>IF(AX126="x",'3 - Projects'!$K204,0)+IF(AX127="x",'3 - Projects'!$K205)+IF(AX128="x",'3 - Projects'!$K206)+IF(AX129="x",'3 - Projects'!$K207)+IF(AX130="x",'3 - Projects'!$K208)</f>
        <v>0</v>
      </c>
      <c r="AY361" s="85">
        <f>IF(AY126="x",'3 - Projects'!$K204,0)+IF(AY127="x",'3 - Projects'!$K205)+IF(AY128="x",'3 - Projects'!$K206)+IF(AY129="x",'3 - Projects'!$K207)+IF(AY130="x",'3 - Projects'!$K208)</f>
        <v>0</v>
      </c>
      <c r="AZ361" s="85">
        <f>IF(AZ126="x",'3 - Projects'!$K204,0)+IF(AZ127="x",'3 - Projects'!$K205)+IF(AZ128="x",'3 - Projects'!$K206)+IF(AZ129="x",'3 - Projects'!$K207)+IF(AZ130="x",'3 - Projects'!$K208)</f>
        <v>0</v>
      </c>
      <c r="BA361" s="85">
        <f>IF(BA126="x",'3 - Projects'!$K204,0)+IF(BA127="x",'3 - Projects'!$K205)+IF(BA128="x",'3 - Projects'!$K206)+IF(BA129="x",'3 - Projects'!$K207)+IF(BA130="x",'3 - Projects'!$K208)</f>
        <v>0</v>
      </c>
      <c r="BB361" s="85">
        <f>IF(BB126="x",'3 - Projects'!$K204,0)+IF(BB127="x",'3 - Projects'!$K205)+IF(BB128="x",'3 - Projects'!$K206)+IF(BB129="x",'3 - Projects'!$K207)+IF(BB130="x",'3 - Projects'!$K208)</f>
        <v>0</v>
      </c>
      <c r="BC361" s="85">
        <f>IF(BC126="x",'3 - Projects'!$K204,0)+IF(BC127="x",'3 - Projects'!$K205)+IF(BC128="x",'3 - Projects'!$K206)+IF(BC129="x",'3 - Projects'!$K207)+IF(BC130="x",'3 - Projects'!$K208)</f>
        <v>0</v>
      </c>
      <c r="BD361" s="85">
        <f>IF(BD126="x",'3 - Projects'!$K204,0)+IF(BD127="x",'3 - Projects'!$K205)+IF(BD128="x",'3 - Projects'!$K206)+IF(BD129="x",'3 - Projects'!$K207)+IF(BD130="x",'3 - Projects'!$K208)</f>
        <v>0</v>
      </c>
      <c r="BE361" s="85">
        <f>IF(BE126="x",'3 - Projects'!$K204,0)+IF(BE127="x",'3 - Projects'!$K205)+IF(BE128="x",'3 - Projects'!$K206)+IF(BE129="x",'3 - Projects'!$K207)+IF(BE130="x",'3 - Projects'!$K208)</f>
        <v>0</v>
      </c>
      <c r="BF361" s="85">
        <f>IF(BF126="x",'3 - Projects'!$K204,0)+IF(BF127="x",'3 - Projects'!$K205)+IF(BF128="x",'3 - Projects'!$K206)+IF(BF129="x",'3 - Projects'!$K207)+IF(BF130="x",'3 - Projects'!$K208)</f>
        <v>0</v>
      </c>
      <c r="BG361" s="85">
        <f>IF(BG126="x",'3 - Projects'!$K204,0)+IF(BG127="x",'3 - Projects'!$K205)+IF(BG128="x",'3 - Projects'!$K206)+IF(BG129="x",'3 - Projects'!$K207)+IF(BG130="x",'3 - Projects'!$K208)</f>
        <v>0</v>
      </c>
      <c r="BH361" s="86">
        <f>IF(BH126="x",'3 - Projects'!$K204,0)+IF(BH127="x",'3 - Projects'!$K205)+IF(BH128="x",'3 - Projects'!$K206)+IF(BH129="x",'3 - Projects'!$K207)+IF(BH130="x",'3 - Projects'!$K208)</f>
        <v>0</v>
      </c>
    </row>
    <row r="362" spans="1:60">
      <c r="A362" s="84"/>
      <c r="B362" s="85" t="str">
        <f>IF(Resource6_Name&lt;&gt;"",Resource6_Name&amp;"(s)","")</f>
        <v/>
      </c>
      <c r="C362" s="85"/>
      <c r="D362" s="85"/>
      <c r="E362" s="85"/>
      <c r="F362" s="85"/>
      <c r="G362" s="85"/>
      <c r="H362" s="85"/>
      <c r="I362" s="84">
        <f>IF(I126="x",'3 - Projects'!$L204,0)+IF(I127="x",'3 - Projects'!$L205)+IF(I128="x",'3 - Projects'!$L206)+IF(I129="x",'3 - Projects'!$L207)+IF(I130="x",'3 - Projects'!$L208)</f>
        <v>0</v>
      </c>
      <c r="J362" s="85">
        <f>IF(J126="x",'3 - Projects'!$L204,0)+IF(J127="x",'3 - Projects'!$L205)+IF(J128="x",'3 - Projects'!$L206)+IF(J129="x",'3 - Projects'!$L207)+IF(J130="x",'3 - Projects'!$L208)</f>
        <v>0</v>
      </c>
      <c r="K362" s="85">
        <f>IF(K126="x",'3 - Projects'!$L204,0)+IF(K127="x",'3 - Projects'!$L205)+IF(K128="x",'3 - Projects'!$L206)+IF(K129="x",'3 - Projects'!$L207)+IF(K130="x",'3 - Projects'!$L208)</f>
        <v>0</v>
      </c>
      <c r="L362" s="85">
        <f>IF(L126="x",'3 - Projects'!$L204,0)+IF(L127="x",'3 - Projects'!$L205)+IF(L128="x",'3 - Projects'!$L206)+IF(L129="x",'3 - Projects'!$L207)+IF(L130="x",'3 - Projects'!$L208)</f>
        <v>0</v>
      </c>
      <c r="M362" s="85">
        <f>IF(M126="x",'3 - Projects'!$L204,0)+IF(M127="x",'3 - Projects'!$L205)+IF(M128="x",'3 - Projects'!$L206)+IF(M129="x",'3 - Projects'!$L207)+IF(M130="x",'3 - Projects'!$L208)</f>
        <v>0</v>
      </c>
      <c r="N362" s="85">
        <f>IF(N126="x",'3 - Projects'!$L204,0)+IF(N127="x",'3 - Projects'!$L205)+IF(N128="x",'3 - Projects'!$L206)+IF(N129="x",'3 - Projects'!$L207)+IF(N130="x",'3 - Projects'!$L208)</f>
        <v>0</v>
      </c>
      <c r="O362" s="85">
        <f>IF(O126="x",'3 - Projects'!$L204,0)+IF(O127="x",'3 - Projects'!$L205)+IF(O128="x",'3 - Projects'!$L206)+IF(O129="x",'3 - Projects'!$L207)+IF(O130="x",'3 - Projects'!$L208)</f>
        <v>0</v>
      </c>
      <c r="P362" s="85">
        <f>IF(P126="x",'3 - Projects'!$L204,0)+IF(P127="x",'3 - Projects'!$L205)+IF(P128="x",'3 - Projects'!$L206)+IF(P129="x",'3 - Projects'!$L207)+IF(P130="x",'3 - Projects'!$L208)</f>
        <v>0</v>
      </c>
      <c r="Q362" s="85">
        <f>IF(Q126="x",'3 - Projects'!$L204,0)+IF(Q127="x",'3 - Projects'!$L205)+IF(Q128="x",'3 - Projects'!$L206)+IF(Q129="x",'3 - Projects'!$L207)+IF(Q130="x",'3 - Projects'!$L208)</f>
        <v>0</v>
      </c>
      <c r="R362" s="85">
        <f>IF(R126="x",'3 - Projects'!$L204,0)+IF(R127="x",'3 - Projects'!$L205)+IF(R128="x",'3 - Projects'!$L206)+IF(R129="x",'3 - Projects'!$L207)+IF(R130="x",'3 - Projects'!$L208)</f>
        <v>0</v>
      </c>
      <c r="S362" s="85">
        <f>IF(S126="x",'3 - Projects'!$L204,0)+IF(S127="x",'3 - Projects'!$L205)+IF(S128="x",'3 - Projects'!$L206)+IF(S129="x",'3 - Projects'!$L207)+IF(S130="x",'3 - Projects'!$L208)</f>
        <v>0</v>
      </c>
      <c r="T362" s="85">
        <f>IF(T126="x",'3 - Projects'!$L204,0)+IF(T127="x",'3 - Projects'!$L205)+IF(T128="x",'3 - Projects'!$L206)+IF(T129="x",'3 - Projects'!$L207)+IF(T130="x",'3 - Projects'!$L208)</f>
        <v>0</v>
      </c>
      <c r="U362" s="85">
        <f>IF(U126="x",'3 - Projects'!$L204,0)+IF(U127="x",'3 - Projects'!$L205)+IF(U128="x",'3 - Projects'!$L206)+IF(U129="x",'3 - Projects'!$L207)+IF(U130="x",'3 - Projects'!$L208)</f>
        <v>0</v>
      </c>
      <c r="V362" s="85">
        <f>IF(V126="x",'3 - Projects'!$L204,0)+IF(V127="x",'3 - Projects'!$L205)+IF(V128="x",'3 - Projects'!$L206)+IF(V129="x",'3 - Projects'!$L207)+IF(V130="x",'3 - Projects'!$L208)</f>
        <v>0</v>
      </c>
      <c r="W362" s="85">
        <f>IF(W126="x",'3 - Projects'!$L204,0)+IF(W127="x",'3 - Projects'!$L205)+IF(W128="x",'3 - Projects'!$L206)+IF(W129="x",'3 - Projects'!$L207)+IF(W130="x",'3 - Projects'!$L208)</f>
        <v>0</v>
      </c>
      <c r="X362" s="85">
        <f>IF(X126="x",'3 - Projects'!$L204,0)+IF(X127="x",'3 - Projects'!$L205)+IF(X128="x",'3 - Projects'!$L206)+IF(X129="x",'3 - Projects'!$L207)+IF(X130="x",'3 - Projects'!$L208)</f>
        <v>0</v>
      </c>
      <c r="Y362" s="85">
        <f>IF(Y126="x",'3 - Projects'!$L204,0)+IF(Y127="x",'3 - Projects'!$L205)+IF(Y128="x",'3 - Projects'!$L206)+IF(Y129="x",'3 - Projects'!$L207)+IF(Y130="x",'3 - Projects'!$L208)</f>
        <v>0</v>
      </c>
      <c r="Z362" s="85">
        <f>IF(Z126="x",'3 - Projects'!$L204,0)+IF(Z127="x",'3 - Projects'!$L205)+IF(Z128="x",'3 - Projects'!$L206)+IF(Z129="x",'3 - Projects'!$L207)+IF(Z130="x",'3 - Projects'!$L208)</f>
        <v>0</v>
      </c>
      <c r="AA362" s="85">
        <f>IF(AA126="x",'3 - Projects'!$L204,0)+IF(AA127="x",'3 - Projects'!$L205)+IF(AA128="x",'3 - Projects'!$L206)+IF(AA129="x",'3 - Projects'!$L207)+IF(AA130="x",'3 - Projects'!$L208)</f>
        <v>0</v>
      </c>
      <c r="AB362" s="85">
        <f>IF(AB126="x",'3 - Projects'!$L204,0)+IF(AB127="x",'3 - Projects'!$L205)+IF(AB128="x",'3 - Projects'!$L206)+IF(AB129="x",'3 - Projects'!$L207)+IF(AB130="x",'3 - Projects'!$L208)</f>
        <v>0</v>
      </c>
      <c r="AC362" s="85">
        <f>IF(AC126="x",'3 - Projects'!$L204,0)+IF(AC127="x",'3 - Projects'!$L205)+IF(AC128="x",'3 - Projects'!$L206)+IF(AC129="x",'3 - Projects'!$L207)+IF(AC130="x",'3 - Projects'!$L208)</f>
        <v>0</v>
      </c>
      <c r="AD362" s="85">
        <f>IF(AD126="x",'3 - Projects'!$L204,0)+IF(AD127="x",'3 - Projects'!$L205)+IF(AD128="x",'3 - Projects'!$L206)+IF(AD129="x",'3 - Projects'!$L207)+IF(AD130="x",'3 - Projects'!$L208)</f>
        <v>0</v>
      </c>
      <c r="AE362" s="85">
        <f>IF(AE126="x",'3 - Projects'!$L204,0)+IF(AE127="x",'3 - Projects'!$L205)+IF(AE128="x",'3 - Projects'!$L206)+IF(AE129="x",'3 - Projects'!$L207)+IF(AE130="x",'3 - Projects'!$L208)</f>
        <v>0</v>
      </c>
      <c r="AF362" s="85">
        <f>IF(AF126="x",'3 - Projects'!$L204,0)+IF(AF127="x",'3 - Projects'!$L205)+IF(AF128="x",'3 - Projects'!$L206)+IF(AF129="x",'3 - Projects'!$L207)+IF(AF130="x",'3 - Projects'!$L208)</f>
        <v>0</v>
      </c>
      <c r="AG362" s="85">
        <f>IF(AG126="x",'3 - Projects'!$L204,0)+IF(AG127="x",'3 - Projects'!$L205)+IF(AG128="x",'3 - Projects'!$L206)+IF(AG129="x",'3 - Projects'!$L207)+IF(AG130="x",'3 - Projects'!$L208)</f>
        <v>0</v>
      </c>
      <c r="AH362" s="85">
        <f>IF(AH126="x",'3 - Projects'!$L204,0)+IF(AH127="x",'3 - Projects'!$L205)+IF(AH128="x",'3 - Projects'!$L206)+IF(AH129="x",'3 - Projects'!$L207)+IF(AH130="x",'3 - Projects'!$L208)</f>
        <v>0</v>
      </c>
      <c r="AI362" s="85">
        <f>IF(AI126="x",'3 - Projects'!$L204,0)+IF(AI127="x",'3 - Projects'!$L205)+IF(AI128="x",'3 - Projects'!$L206)+IF(AI129="x",'3 - Projects'!$L207)+IF(AI130="x",'3 - Projects'!$L208)</f>
        <v>0</v>
      </c>
      <c r="AJ362" s="85">
        <f>IF(AJ126="x",'3 - Projects'!$L204,0)+IF(AJ127="x",'3 - Projects'!$L205)+IF(AJ128="x",'3 - Projects'!$L206)+IF(AJ129="x",'3 - Projects'!$L207)+IF(AJ130="x",'3 - Projects'!$L208)</f>
        <v>0</v>
      </c>
      <c r="AK362" s="85">
        <f>IF(AK126="x",'3 - Projects'!$L204,0)+IF(AK127="x",'3 - Projects'!$L205)+IF(AK128="x",'3 - Projects'!$L206)+IF(AK129="x",'3 - Projects'!$L207)+IF(AK130="x",'3 - Projects'!$L208)</f>
        <v>0</v>
      </c>
      <c r="AL362" s="85">
        <f>IF(AL126="x",'3 - Projects'!$L204,0)+IF(AL127="x",'3 - Projects'!$L205)+IF(AL128="x",'3 - Projects'!$L206)+IF(AL129="x",'3 - Projects'!$L207)+IF(AL130="x",'3 - Projects'!$L208)</f>
        <v>0</v>
      </c>
      <c r="AM362" s="85">
        <f>IF(AM126="x",'3 - Projects'!$L204,0)+IF(AM127="x",'3 - Projects'!$L205)+IF(AM128="x",'3 - Projects'!$L206)+IF(AM129="x",'3 - Projects'!$L207)+IF(AM130="x",'3 - Projects'!$L208)</f>
        <v>0</v>
      </c>
      <c r="AN362" s="85">
        <f>IF(AN126="x",'3 - Projects'!$L204,0)+IF(AN127="x",'3 - Projects'!$L205)+IF(AN128="x",'3 - Projects'!$L206)+IF(AN129="x",'3 - Projects'!$L207)+IF(AN130="x",'3 - Projects'!$L208)</f>
        <v>0</v>
      </c>
      <c r="AO362" s="85">
        <f>IF(AO126="x",'3 - Projects'!$L204,0)+IF(AO127="x",'3 - Projects'!$L205)+IF(AO128="x",'3 - Projects'!$L206)+IF(AO129="x",'3 - Projects'!$L207)+IF(AO130="x",'3 - Projects'!$L208)</f>
        <v>0</v>
      </c>
      <c r="AP362" s="85">
        <f>IF(AP126="x",'3 - Projects'!$L204,0)+IF(AP127="x",'3 - Projects'!$L205)+IF(AP128="x",'3 - Projects'!$L206)+IF(AP129="x",'3 - Projects'!$L207)+IF(AP130="x",'3 - Projects'!$L208)</f>
        <v>0</v>
      </c>
      <c r="AQ362" s="85">
        <f>IF(AQ126="x",'3 - Projects'!$L204,0)+IF(AQ127="x",'3 - Projects'!$L205)+IF(AQ128="x",'3 - Projects'!$L206)+IF(AQ129="x",'3 - Projects'!$L207)+IF(AQ130="x",'3 - Projects'!$L208)</f>
        <v>0</v>
      </c>
      <c r="AR362" s="85">
        <f>IF(AR126="x",'3 - Projects'!$L204,0)+IF(AR127="x",'3 - Projects'!$L205)+IF(AR128="x",'3 - Projects'!$L206)+IF(AR129="x",'3 - Projects'!$L207)+IF(AR130="x",'3 - Projects'!$L208)</f>
        <v>0</v>
      </c>
      <c r="AS362" s="85">
        <f>IF(AS126="x",'3 - Projects'!$L204,0)+IF(AS127="x",'3 - Projects'!$L205)+IF(AS128="x",'3 - Projects'!$L206)+IF(AS129="x",'3 - Projects'!$L207)+IF(AS130="x",'3 - Projects'!$L208)</f>
        <v>0</v>
      </c>
      <c r="AT362" s="85">
        <f>IF(AT126="x",'3 - Projects'!$L204,0)+IF(AT127="x",'3 - Projects'!$L205)+IF(AT128="x",'3 - Projects'!$L206)+IF(AT129="x",'3 - Projects'!$L207)+IF(AT130="x",'3 - Projects'!$L208)</f>
        <v>0</v>
      </c>
      <c r="AU362" s="85">
        <f>IF(AU126="x",'3 - Projects'!$L204,0)+IF(AU127="x",'3 - Projects'!$L205)+IF(AU128="x",'3 - Projects'!$L206)+IF(AU129="x",'3 - Projects'!$L207)+IF(AU130="x",'3 - Projects'!$L208)</f>
        <v>0</v>
      </c>
      <c r="AV362" s="85">
        <f>IF(AV126="x",'3 - Projects'!$L204,0)+IF(AV127="x",'3 - Projects'!$L205)+IF(AV128="x",'3 - Projects'!$L206)+IF(AV129="x",'3 - Projects'!$L207)+IF(AV130="x",'3 - Projects'!$L208)</f>
        <v>0</v>
      </c>
      <c r="AW362" s="85">
        <f>IF(AW126="x",'3 - Projects'!$L204,0)+IF(AW127="x",'3 - Projects'!$L205)+IF(AW128="x",'3 - Projects'!$L206)+IF(AW129="x",'3 - Projects'!$L207)+IF(AW130="x",'3 - Projects'!$L208)</f>
        <v>0</v>
      </c>
      <c r="AX362" s="85">
        <f>IF(AX126="x",'3 - Projects'!$L204,0)+IF(AX127="x",'3 - Projects'!$L205)+IF(AX128="x",'3 - Projects'!$L206)+IF(AX129="x",'3 - Projects'!$L207)+IF(AX130="x",'3 - Projects'!$L208)</f>
        <v>0</v>
      </c>
      <c r="AY362" s="85">
        <f>IF(AY126="x",'3 - Projects'!$L204,0)+IF(AY127="x",'3 - Projects'!$L205)+IF(AY128="x",'3 - Projects'!$L206)+IF(AY129="x",'3 - Projects'!$L207)+IF(AY130="x",'3 - Projects'!$L208)</f>
        <v>0</v>
      </c>
      <c r="AZ362" s="85">
        <f>IF(AZ126="x",'3 - Projects'!$L204,0)+IF(AZ127="x",'3 - Projects'!$L205)+IF(AZ128="x",'3 - Projects'!$L206)+IF(AZ129="x",'3 - Projects'!$L207)+IF(AZ130="x",'3 - Projects'!$L208)</f>
        <v>0</v>
      </c>
      <c r="BA362" s="85">
        <f>IF(BA126="x",'3 - Projects'!$L204,0)+IF(BA127="x",'3 - Projects'!$L205)+IF(BA128="x",'3 - Projects'!$L206)+IF(BA129="x",'3 - Projects'!$L207)+IF(BA130="x",'3 - Projects'!$L208)</f>
        <v>0</v>
      </c>
      <c r="BB362" s="85">
        <f>IF(BB126="x",'3 - Projects'!$L204,0)+IF(BB127="x",'3 - Projects'!$L205)+IF(BB128="x",'3 - Projects'!$L206)+IF(BB129="x",'3 - Projects'!$L207)+IF(BB130="x",'3 - Projects'!$L208)</f>
        <v>0</v>
      </c>
      <c r="BC362" s="85">
        <f>IF(BC126="x",'3 - Projects'!$L204,0)+IF(BC127="x",'3 - Projects'!$L205)+IF(BC128="x",'3 - Projects'!$L206)+IF(BC129="x",'3 - Projects'!$L207)+IF(BC130="x",'3 - Projects'!$L208)</f>
        <v>0</v>
      </c>
      <c r="BD362" s="85">
        <f>IF(BD126="x",'3 - Projects'!$L204,0)+IF(BD127="x",'3 - Projects'!$L205)+IF(BD128="x",'3 - Projects'!$L206)+IF(BD129="x",'3 - Projects'!$L207)+IF(BD130="x",'3 - Projects'!$L208)</f>
        <v>0</v>
      </c>
      <c r="BE362" s="85">
        <f>IF(BE126="x",'3 - Projects'!$L204,0)+IF(BE127="x",'3 - Projects'!$L205)+IF(BE128="x",'3 - Projects'!$L206)+IF(BE129="x",'3 - Projects'!$L207)+IF(BE130="x",'3 - Projects'!$L208)</f>
        <v>0</v>
      </c>
      <c r="BF362" s="85">
        <f>IF(BF126="x",'3 - Projects'!$L204,0)+IF(BF127="x",'3 - Projects'!$L205)+IF(BF128="x",'3 - Projects'!$L206)+IF(BF129="x",'3 - Projects'!$L207)+IF(BF130="x",'3 - Projects'!$L208)</f>
        <v>0</v>
      </c>
      <c r="BG362" s="85">
        <f>IF(BG126="x",'3 - Projects'!$L204,0)+IF(BG127="x",'3 - Projects'!$L205)+IF(BG128="x",'3 - Projects'!$L206)+IF(BG129="x",'3 - Projects'!$L207)+IF(BG130="x",'3 - Projects'!$L208)</f>
        <v>0</v>
      </c>
      <c r="BH362" s="86">
        <f>IF(BH126="x",'3 - Projects'!$L204,0)+IF(BH127="x",'3 - Projects'!$L205)+IF(BH128="x",'3 - Projects'!$L206)+IF(BH129="x",'3 - Projects'!$L207)+IF(BH130="x",'3 - Projects'!$L208)</f>
        <v>0</v>
      </c>
    </row>
    <row r="363" spans="1:60">
      <c r="A363" s="84"/>
      <c r="B363" s="85" t="str">
        <f>IF(Resource7_Name&lt;&gt;"",Resource7_Name&amp;"(s)","")</f>
        <v/>
      </c>
      <c r="C363" s="85"/>
      <c r="D363" s="85"/>
      <c r="E363" s="85"/>
      <c r="F363" s="85"/>
      <c r="G363" s="85"/>
      <c r="H363" s="85"/>
      <c r="I363" s="84">
        <f>IF(I126="x",'3 - Projects'!$M204,0)+IF(I127="x",'3 - Projects'!$M205)+IF(I128="x",'3 - Projects'!$M206)+IF(I129="x",'3 - Projects'!$M207)+IF(I130="x",'3 - Projects'!$M208)</f>
        <v>0</v>
      </c>
      <c r="J363" s="85">
        <f>IF(J126="x",'3 - Projects'!$M204,0)+IF(J127="x",'3 - Projects'!$M205)+IF(J128="x",'3 - Projects'!$M206)+IF(J129="x",'3 - Projects'!$M207)+IF(J130="x",'3 - Projects'!$M208)</f>
        <v>0</v>
      </c>
      <c r="K363" s="85">
        <f>IF(K126="x",'3 - Projects'!$M204,0)+IF(K127="x",'3 - Projects'!$M205)+IF(K128="x",'3 - Projects'!$M206)+IF(K129="x",'3 - Projects'!$M207)+IF(K130="x",'3 - Projects'!$M208)</f>
        <v>0</v>
      </c>
      <c r="L363" s="85">
        <f>IF(L126="x",'3 - Projects'!$M204,0)+IF(L127="x",'3 - Projects'!$M205)+IF(L128="x",'3 - Projects'!$M206)+IF(L129="x",'3 - Projects'!$M207)+IF(L130="x",'3 - Projects'!$M208)</f>
        <v>0</v>
      </c>
      <c r="M363" s="85">
        <f>IF(M126="x",'3 - Projects'!$M204,0)+IF(M127="x",'3 - Projects'!$M205)+IF(M128="x",'3 - Projects'!$M206)+IF(M129="x",'3 - Projects'!$M207)+IF(M130="x",'3 - Projects'!$M208)</f>
        <v>0</v>
      </c>
      <c r="N363" s="85">
        <f>IF(N126="x",'3 - Projects'!$M204,0)+IF(N127="x",'3 - Projects'!$M205)+IF(N128="x",'3 - Projects'!$M206)+IF(N129="x",'3 - Projects'!$M207)+IF(N130="x",'3 - Projects'!$M208)</f>
        <v>0</v>
      </c>
      <c r="O363" s="85">
        <f>IF(O126="x",'3 - Projects'!$M204,0)+IF(O127="x",'3 - Projects'!$M205)+IF(O128="x",'3 - Projects'!$M206)+IF(O129="x",'3 - Projects'!$M207)+IF(O130="x",'3 - Projects'!$M208)</f>
        <v>0</v>
      </c>
      <c r="P363" s="85">
        <f>IF(P126="x",'3 - Projects'!$M204,0)+IF(P127="x",'3 - Projects'!$M205)+IF(P128="x",'3 - Projects'!$M206)+IF(P129="x",'3 - Projects'!$M207)+IF(P130="x",'3 - Projects'!$M208)</f>
        <v>0</v>
      </c>
      <c r="Q363" s="85">
        <f>IF(Q126="x",'3 - Projects'!$M204,0)+IF(Q127="x",'3 - Projects'!$M205)+IF(Q128="x",'3 - Projects'!$M206)+IF(Q129="x",'3 - Projects'!$M207)+IF(Q130="x",'3 - Projects'!$M208)</f>
        <v>0</v>
      </c>
      <c r="R363" s="85">
        <f>IF(R126="x",'3 - Projects'!$M204,0)+IF(R127="x",'3 - Projects'!$M205)+IF(R128="x",'3 - Projects'!$M206)+IF(R129="x",'3 - Projects'!$M207)+IF(R130="x",'3 - Projects'!$M208)</f>
        <v>0</v>
      </c>
      <c r="S363" s="85">
        <f>IF(S126="x",'3 - Projects'!$M204,0)+IF(S127="x",'3 - Projects'!$M205)+IF(S128="x",'3 - Projects'!$M206)+IF(S129="x",'3 - Projects'!$M207)+IF(S130="x",'3 - Projects'!$M208)</f>
        <v>0</v>
      </c>
      <c r="T363" s="85">
        <f>IF(T126="x",'3 - Projects'!$M204,0)+IF(T127="x",'3 - Projects'!$M205)+IF(T128="x",'3 - Projects'!$M206)+IF(T129="x",'3 - Projects'!$M207)+IF(T130="x",'3 - Projects'!$M208)</f>
        <v>0</v>
      </c>
      <c r="U363" s="85">
        <f>IF(U126="x",'3 - Projects'!$M204,0)+IF(U127="x",'3 - Projects'!$M205)+IF(U128="x",'3 - Projects'!$M206)+IF(U129="x",'3 - Projects'!$M207)+IF(U130="x",'3 - Projects'!$M208)</f>
        <v>0</v>
      </c>
      <c r="V363" s="85">
        <f>IF(V126="x",'3 - Projects'!$M204,0)+IF(V127="x",'3 - Projects'!$M205)+IF(V128="x",'3 - Projects'!$M206)+IF(V129="x",'3 - Projects'!$M207)+IF(V130="x",'3 - Projects'!$M208)</f>
        <v>0</v>
      </c>
      <c r="W363" s="85">
        <f>IF(W126="x",'3 - Projects'!$M204,0)+IF(W127="x",'3 - Projects'!$M205)+IF(W128="x",'3 - Projects'!$M206)+IF(W129="x",'3 - Projects'!$M207)+IF(W130="x",'3 - Projects'!$M208)</f>
        <v>0</v>
      </c>
      <c r="X363" s="85">
        <f>IF(X126="x",'3 - Projects'!$M204,0)+IF(X127="x",'3 - Projects'!$M205)+IF(X128="x",'3 - Projects'!$M206)+IF(X129="x",'3 - Projects'!$M207)+IF(X130="x",'3 - Projects'!$M208)</f>
        <v>0</v>
      </c>
      <c r="Y363" s="85">
        <f>IF(Y126="x",'3 - Projects'!$M204,0)+IF(Y127="x",'3 - Projects'!$M205)+IF(Y128="x",'3 - Projects'!$M206)+IF(Y129="x",'3 - Projects'!$M207)+IF(Y130="x",'3 - Projects'!$M208)</f>
        <v>0</v>
      </c>
      <c r="Z363" s="85">
        <f>IF(Z126="x",'3 - Projects'!$M204,0)+IF(Z127="x",'3 - Projects'!$M205)+IF(Z128="x",'3 - Projects'!$M206)+IF(Z129="x",'3 - Projects'!$M207)+IF(Z130="x",'3 - Projects'!$M208)</f>
        <v>0</v>
      </c>
      <c r="AA363" s="85">
        <f>IF(AA126="x",'3 - Projects'!$M204,0)+IF(AA127="x",'3 - Projects'!$M205)+IF(AA128="x",'3 - Projects'!$M206)+IF(AA129="x",'3 - Projects'!$M207)+IF(AA130="x",'3 - Projects'!$M208)</f>
        <v>0</v>
      </c>
      <c r="AB363" s="85">
        <f>IF(AB126="x",'3 - Projects'!$M204,0)+IF(AB127="x",'3 - Projects'!$M205)+IF(AB128="x",'3 - Projects'!$M206)+IF(AB129="x",'3 - Projects'!$M207)+IF(AB130="x",'3 - Projects'!$M208)</f>
        <v>0</v>
      </c>
      <c r="AC363" s="85">
        <f>IF(AC126="x",'3 - Projects'!$M204,0)+IF(AC127="x",'3 - Projects'!$M205)+IF(AC128="x",'3 - Projects'!$M206)+IF(AC129="x",'3 - Projects'!$M207)+IF(AC130="x",'3 - Projects'!$M208)</f>
        <v>0</v>
      </c>
      <c r="AD363" s="85">
        <f>IF(AD126="x",'3 - Projects'!$M204,0)+IF(AD127="x",'3 - Projects'!$M205)+IF(AD128="x",'3 - Projects'!$M206)+IF(AD129="x",'3 - Projects'!$M207)+IF(AD130="x",'3 - Projects'!$M208)</f>
        <v>0</v>
      </c>
      <c r="AE363" s="85">
        <f>IF(AE126="x",'3 - Projects'!$M204,0)+IF(AE127="x",'3 - Projects'!$M205)+IF(AE128="x",'3 - Projects'!$M206)+IF(AE129="x",'3 - Projects'!$M207)+IF(AE130="x",'3 - Projects'!$M208)</f>
        <v>0</v>
      </c>
      <c r="AF363" s="85">
        <f>IF(AF126="x",'3 - Projects'!$M204,0)+IF(AF127="x",'3 - Projects'!$M205)+IF(AF128="x",'3 - Projects'!$M206)+IF(AF129="x",'3 - Projects'!$M207)+IF(AF130="x",'3 - Projects'!$M208)</f>
        <v>0</v>
      </c>
      <c r="AG363" s="85">
        <f>IF(AG126="x",'3 - Projects'!$M204,0)+IF(AG127="x",'3 - Projects'!$M205)+IF(AG128="x",'3 - Projects'!$M206)+IF(AG129="x",'3 - Projects'!$M207)+IF(AG130="x",'3 - Projects'!$M208)</f>
        <v>0</v>
      </c>
      <c r="AH363" s="85">
        <f>IF(AH126="x",'3 - Projects'!$M204,0)+IF(AH127="x",'3 - Projects'!$M205)+IF(AH128="x",'3 - Projects'!$M206)+IF(AH129="x",'3 - Projects'!$M207)+IF(AH130="x",'3 - Projects'!$M208)</f>
        <v>0</v>
      </c>
      <c r="AI363" s="85">
        <f>IF(AI126="x",'3 - Projects'!$M204,0)+IF(AI127="x",'3 - Projects'!$M205)+IF(AI128="x",'3 - Projects'!$M206)+IF(AI129="x",'3 - Projects'!$M207)+IF(AI130="x",'3 - Projects'!$M208)</f>
        <v>0</v>
      </c>
      <c r="AJ363" s="85">
        <f>IF(AJ126="x",'3 - Projects'!$M204,0)+IF(AJ127="x",'3 - Projects'!$M205)+IF(AJ128="x",'3 - Projects'!$M206)+IF(AJ129="x",'3 - Projects'!$M207)+IF(AJ130="x",'3 - Projects'!$M208)</f>
        <v>0</v>
      </c>
      <c r="AK363" s="85">
        <f>IF(AK126="x",'3 - Projects'!$M204,0)+IF(AK127="x",'3 - Projects'!$M205)+IF(AK128="x",'3 - Projects'!$M206)+IF(AK129="x",'3 - Projects'!$M207)+IF(AK130="x",'3 - Projects'!$M208)</f>
        <v>0</v>
      </c>
      <c r="AL363" s="85">
        <f>IF(AL126="x",'3 - Projects'!$M204,0)+IF(AL127="x",'3 - Projects'!$M205)+IF(AL128="x",'3 - Projects'!$M206)+IF(AL129="x",'3 - Projects'!$M207)+IF(AL130="x",'3 - Projects'!$M208)</f>
        <v>0</v>
      </c>
      <c r="AM363" s="85">
        <f>IF(AM126="x",'3 - Projects'!$M204,0)+IF(AM127="x",'3 - Projects'!$M205)+IF(AM128="x",'3 - Projects'!$M206)+IF(AM129="x",'3 - Projects'!$M207)+IF(AM130="x",'3 - Projects'!$M208)</f>
        <v>0</v>
      </c>
      <c r="AN363" s="85">
        <f>IF(AN126="x",'3 - Projects'!$M204,0)+IF(AN127="x",'3 - Projects'!$M205)+IF(AN128="x",'3 - Projects'!$M206)+IF(AN129="x",'3 - Projects'!$M207)+IF(AN130="x",'3 - Projects'!$M208)</f>
        <v>0</v>
      </c>
      <c r="AO363" s="85">
        <f>IF(AO126="x",'3 - Projects'!$M204,0)+IF(AO127="x",'3 - Projects'!$M205)+IF(AO128="x",'3 - Projects'!$M206)+IF(AO129="x",'3 - Projects'!$M207)+IF(AO130="x",'3 - Projects'!$M208)</f>
        <v>0</v>
      </c>
      <c r="AP363" s="85">
        <f>IF(AP126="x",'3 - Projects'!$M204,0)+IF(AP127="x",'3 - Projects'!$M205)+IF(AP128="x",'3 - Projects'!$M206)+IF(AP129="x",'3 - Projects'!$M207)+IF(AP130="x",'3 - Projects'!$M208)</f>
        <v>0</v>
      </c>
      <c r="AQ363" s="85">
        <f>IF(AQ126="x",'3 - Projects'!$M204,0)+IF(AQ127="x",'3 - Projects'!$M205)+IF(AQ128="x",'3 - Projects'!$M206)+IF(AQ129="x",'3 - Projects'!$M207)+IF(AQ130="x",'3 - Projects'!$M208)</f>
        <v>0</v>
      </c>
      <c r="AR363" s="85">
        <f>IF(AR126="x",'3 - Projects'!$M204,0)+IF(AR127="x",'3 - Projects'!$M205)+IF(AR128="x",'3 - Projects'!$M206)+IF(AR129="x",'3 - Projects'!$M207)+IF(AR130="x",'3 - Projects'!$M208)</f>
        <v>0</v>
      </c>
      <c r="AS363" s="85">
        <f>IF(AS126="x",'3 - Projects'!$M204,0)+IF(AS127="x",'3 - Projects'!$M205)+IF(AS128="x",'3 - Projects'!$M206)+IF(AS129="x",'3 - Projects'!$M207)+IF(AS130="x",'3 - Projects'!$M208)</f>
        <v>0</v>
      </c>
      <c r="AT363" s="85">
        <f>IF(AT126="x",'3 - Projects'!$M204,0)+IF(AT127="x",'3 - Projects'!$M205)+IF(AT128="x",'3 - Projects'!$M206)+IF(AT129="x",'3 - Projects'!$M207)+IF(AT130="x",'3 - Projects'!$M208)</f>
        <v>0</v>
      </c>
      <c r="AU363" s="85">
        <f>IF(AU126="x",'3 - Projects'!$M204,0)+IF(AU127="x",'3 - Projects'!$M205)+IF(AU128="x",'3 - Projects'!$M206)+IF(AU129="x",'3 - Projects'!$M207)+IF(AU130="x",'3 - Projects'!$M208)</f>
        <v>0</v>
      </c>
      <c r="AV363" s="85">
        <f>IF(AV126="x",'3 - Projects'!$M204,0)+IF(AV127="x",'3 - Projects'!$M205)+IF(AV128="x",'3 - Projects'!$M206)+IF(AV129="x",'3 - Projects'!$M207)+IF(AV130="x",'3 - Projects'!$M208)</f>
        <v>0</v>
      </c>
      <c r="AW363" s="85">
        <f>IF(AW126="x",'3 - Projects'!$M204,0)+IF(AW127="x",'3 - Projects'!$M205)+IF(AW128="x",'3 - Projects'!$M206)+IF(AW129="x",'3 - Projects'!$M207)+IF(AW130="x",'3 - Projects'!$M208)</f>
        <v>0</v>
      </c>
      <c r="AX363" s="85">
        <f>IF(AX126="x",'3 - Projects'!$M204,0)+IF(AX127="x",'3 - Projects'!$M205)+IF(AX128="x",'3 - Projects'!$M206)+IF(AX129="x",'3 - Projects'!$M207)+IF(AX130="x",'3 - Projects'!$M208)</f>
        <v>0</v>
      </c>
      <c r="AY363" s="85">
        <f>IF(AY126="x",'3 - Projects'!$M204,0)+IF(AY127="x",'3 - Projects'!$M205)+IF(AY128="x",'3 - Projects'!$M206)+IF(AY129="x",'3 - Projects'!$M207)+IF(AY130="x",'3 - Projects'!$M208)</f>
        <v>0</v>
      </c>
      <c r="AZ363" s="85">
        <f>IF(AZ126="x",'3 - Projects'!$M204,0)+IF(AZ127="x",'3 - Projects'!$M205)+IF(AZ128="x",'3 - Projects'!$M206)+IF(AZ129="x",'3 - Projects'!$M207)+IF(AZ130="x",'3 - Projects'!$M208)</f>
        <v>0</v>
      </c>
      <c r="BA363" s="85">
        <f>IF(BA126="x",'3 - Projects'!$M204,0)+IF(BA127="x",'3 - Projects'!$M205)+IF(BA128="x",'3 - Projects'!$M206)+IF(BA129="x",'3 - Projects'!$M207)+IF(BA130="x",'3 - Projects'!$M208)</f>
        <v>0</v>
      </c>
      <c r="BB363" s="85">
        <f>IF(BB126="x",'3 - Projects'!$M204,0)+IF(BB127="x",'3 - Projects'!$M205)+IF(BB128="x",'3 - Projects'!$M206)+IF(BB129="x",'3 - Projects'!$M207)+IF(BB130="x",'3 - Projects'!$M208)</f>
        <v>0</v>
      </c>
      <c r="BC363" s="85">
        <f>IF(BC126="x",'3 - Projects'!$M204,0)+IF(BC127="x",'3 - Projects'!$M205)+IF(BC128="x",'3 - Projects'!$M206)+IF(BC129="x",'3 - Projects'!$M207)+IF(BC130="x",'3 - Projects'!$M208)</f>
        <v>0</v>
      </c>
      <c r="BD363" s="85">
        <f>IF(BD126="x",'3 - Projects'!$M204,0)+IF(BD127="x",'3 - Projects'!$M205)+IF(BD128="x",'3 - Projects'!$M206)+IF(BD129="x",'3 - Projects'!$M207)+IF(BD130="x",'3 - Projects'!$M208)</f>
        <v>0</v>
      </c>
      <c r="BE363" s="85">
        <f>IF(BE126="x",'3 - Projects'!$M204,0)+IF(BE127="x",'3 - Projects'!$M205)+IF(BE128="x",'3 - Projects'!$M206)+IF(BE129="x",'3 - Projects'!$M207)+IF(BE130="x",'3 - Projects'!$M208)</f>
        <v>0</v>
      </c>
      <c r="BF363" s="85">
        <f>IF(BF126="x",'3 - Projects'!$M204,0)+IF(BF127="x",'3 - Projects'!$M205)+IF(BF128="x",'3 - Projects'!$M206)+IF(BF129="x",'3 - Projects'!$M207)+IF(BF130="x",'3 - Projects'!$M208)</f>
        <v>0</v>
      </c>
      <c r="BG363" s="85">
        <f>IF(BG126="x",'3 - Projects'!$M204,0)+IF(BG127="x",'3 - Projects'!$M205)+IF(BG128="x",'3 - Projects'!$M206)+IF(BG129="x",'3 - Projects'!$M207)+IF(BG130="x",'3 - Projects'!$M208)</f>
        <v>0</v>
      </c>
      <c r="BH363" s="86">
        <f>IF(BH126="x",'3 - Projects'!$M204,0)+IF(BH127="x",'3 - Projects'!$M205)+IF(BH128="x",'3 - Projects'!$M206)+IF(BH129="x",'3 - Projects'!$M207)+IF(BH130="x",'3 - Projects'!$M208)</f>
        <v>0</v>
      </c>
    </row>
    <row r="364" spans="1:60">
      <c r="A364" s="84"/>
      <c r="B364" s="85" t="str">
        <f>IF(Resource8_Name&lt;&gt;"",Resource8_Name&amp;"(s)","")</f>
        <v/>
      </c>
      <c r="C364" s="85"/>
      <c r="D364" s="85"/>
      <c r="E364" s="85"/>
      <c r="F364" s="85"/>
      <c r="G364" s="85"/>
      <c r="H364" s="85"/>
      <c r="I364" s="84">
        <f>IF(I126="x",'3 - Projects'!$N204,0)+IF(I127="x",'3 - Projects'!$N205)+IF(I128="x",'3 - Projects'!$N206)+IF(I129="x",'3 - Projects'!$N207)+IF(I130="x",'3 - Projects'!$N208)</f>
        <v>0</v>
      </c>
      <c r="J364" s="85">
        <f>IF(J126="x",'3 - Projects'!$N204,0)+IF(J127="x",'3 - Projects'!$N205)+IF(J128="x",'3 - Projects'!$N206)+IF(J129="x",'3 - Projects'!$N207)+IF(J130="x",'3 - Projects'!$N208)</f>
        <v>0</v>
      </c>
      <c r="K364" s="85">
        <f>IF(K126="x",'3 - Projects'!$N204,0)+IF(K127="x",'3 - Projects'!$N205)+IF(K128="x",'3 - Projects'!$N206)+IF(K129="x",'3 - Projects'!$N207)+IF(K130="x",'3 - Projects'!$N208)</f>
        <v>0</v>
      </c>
      <c r="L364" s="85">
        <f>IF(L126="x",'3 - Projects'!$N204,0)+IF(L127="x",'3 - Projects'!$N205)+IF(L128="x",'3 - Projects'!$N206)+IF(L129="x",'3 - Projects'!$N207)+IF(L130="x",'3 - Projects'!$N208)</f>
        <v>0</v>
      </c>
      <c r="M364" s="85">
        <f>IF(M126="x",'3 - Projects'!$N204,0)+IF(M127="x",'3 - Projects'!$N205)+IF(M128="x",'3 - Projects'!$N206)+IF(M129="x",'3 - Projects'!$N207)+IF(M130="x",'3 - Projects'!$N208)</f>
        <v>0</v>
      </c>
      <c r="N364" s="85">
        <f>IF(N126="x",'3 - Projects'!$N204,0)+IF(N127="x",'3 - Projects'!$N205)+IF(N128="x",'3 - Projects'!$N206)+IF(N129="x",'3 - Projects'!$N207)+IF(N130="x",'3 - Projects'!$N208)</f>
        <v>0</v>
      </c>
      <c r="O364" s="85">
        <f>IF(O126="x",'3 - Projects'!$N204,0)+IF(O127="x",'3 - Projects'!$N205)+IF(O128="x",'3 - Projects'!$N206)+IF(O129="x",'3 - Projects'!$N207)+IF(O130="x",'3 - Projects'!$N208)</f>
        <v>0</v>
      </c>
      <c r="P364" s="85">
        <f>IF(P126="x",'3 - Projects'!$N204,0)+IF(P127="x",'3 - Projects'!$N205)+IF(P128="x",'3 - Projects'!$N206)+IF(P129="x",'3 - Projects'!$N207)+IF(P130="x",'3 - Projects'!$N208)</f>
        <v>0</v>
      </c>
      <c r="Q364" s="85">
        <f>IF(Q126="x",'3 - Projects'!$N204,0)+IF(Q127="x",'3 - Projects'!$N205)+IF(Q128="x",'3 - Projects'!$N206)+IF(Q129="x",'3 - Projects'!$N207)+IF(Q130="x",'3 - Projects'!$N208)</f>
        <v>0</v>
      </c>
      <c r="R364" s="85">
        <f>IF(R126="x",'3 - Projects'!$N204,0)+IF(R127="x",'3 - Projects'!$N205)+IF(R128="x",'3 - Projects'!$N206)+IF(R129="x",'3 - Projects'!$N207)+IF(R130="x",'3 - Projects'!$N208)</f>
        <v>0</v>
      </c>
      <c r="S364" s="85">
        <f>IF(S126="x",'3 - Projects'!$N204,0)+IF(S127="x",'3 - Projects'!$N205)+IF(S128="x",'3 - Projects'!$N206)+IF(S129="x",'3 - Projects'!$N207)+IF(S130="x",'3 - Projects'!$N208)</f>
        <v>0</v>
      </c>
      <c r="T364" s="85">
        <f>IF(T126="x",'3 - Projects'!$N204,0)+IF(T127="x",'3 - Projects'!$N205)+IF(T128="x",'3 - Projects'!$N206)+IF(T129="x",'3 - Projects'!$N207)+IF(T130="x",'3 - Projects'!$N208)</f>
        <v>0</v>
      </c>
      <c r="U364" s="85">
        <f>IF(U126="x",'3 - Projects'!$N204,0)+IF(U127="x",'3 - Projects'!$N205)+IF(U128="x",'3 - Projects'!$N206)+IF(U129="x",'3 - Projects'!$N207)+IF(U130="x",'3 - Projects'!$N208)</f>
        <v>0</v>
      </c>
      <c r="V364" s="85">
        <f>IF(V126="x",'3 - Projects'!$N204,0)+IF(V127="x",'3 - Projects'!$N205)+IF(V128="x",'3 - Projects'!$N206)+IF(V129="x",'3 - Projects'!$N207)+IF(V130="x",'3 - Projects'!$N208)</f>
        <v>0</v>
      </c>
      <c r="W364" s="85">
        <f>IF(W126="x",'3 - Projects'!$N204,0)+IF(W127="x",'3 - Projects'!$N205)+IF(W128="x",'3 - Projects'!$N206)+IF(W129="x",'3 - Projects'!$N207)+IF(W130="x",'3 - Projects'!$N208)</f>
        <v>0</v>
      </c>
      <c r="X364" s="85">
        <f>IF(X126="x",'3 - Projects'!$N204,0)+IF(X127="x",'3 - Projects'!$N205)+IF(X128="x",'3 - Projects'!$N206)+IF(X129="x",'3 - Projects'!$N207)+IF(X130="x",'3 - Projects'!$N208)</f>
        <v>0</v>
      </c>
      <c r="Y364" s="85">
        <f>IF(Y126="x",'3 - Projects'!$N204,0)+IF(Y127="x",'3 - Projects'!$N205)+IF(Y128="x",'3 - Projects'!$N206)+IF(Y129="x",'3 - Projects'!$N207)+IF(Y130="x",'3 - Projects'!$N208)</f>
        <v>0</v>
      </c>
      <c r="Z364" s="85">
        <f>IF(Z126="x",'3 - Projects'!$N204,0)+IF(Z127="x",'3 - Projects'!$N205)+IF(Z128="x",'3 - Projects'!$N206)+IF(Z129="x",'3 - Projects'!$N207)+IF(Z130="x",'3 - Projects'!$N208)</f>
        <v>0</v>
      </c>
      <c r="AA364" s="85">
        <f>IF(AA126="x",'3 - Projects'!$N204,0)+IF(AA127="x",'3 - Projects'!$N205)+IF(AA128="x",'3 - Projects'!$N206)+IF(AA129="x",'3 - Projects'!$N207)+IF(AA130="x",'3 - Projects'!$N208)</f>
        <v>0</v>
      </c>
      <c r="AB364" s="85">
        <f>IF(AB126="x",'3 - Projects'!$N204,0)+IF(AB127="x",'3 - Projects'!$N205)+IF(AB128="x",'3 - Projects'!$N206)+IF(AB129="x",'3 - Projects'!$N207)+IF(AB130="x",'3 - Projects'!$N208)</f>
        <v>0</v>
      </c>
      <c r="AC364" s="85">
        <f>IF(AC126="x",'3 - Projects'!$N204,0)+IF(AC127="x",'3 - Projects'!$N205)+IF(AC128="x",'3 - Projects'!$N206)+IF(AC129="x",'3 - Projects'!$N207)+IF(AC130="x",'3 - Projects'!$N208)</f>
        <v>0</v>
      </c>
      <c r="AD364" s="85">
        <f>IF(AD126="x",'3 - Projects'!$N204,0)+IF(AD127="x",'3 - Projects'!$N205)+IF(AD128="x",'3 - Projects'!$N206)+IF(AD129="x",'3 - Projects'!$N207)+IF(AD130="x",'3 - Projects'!$N208)</f>
        <v>0</v>
      </c>
      <c r="AE364" s="85">
        <f>IF(AE126="x",'3 - Projects'!$N204,0)+IF(AE127="x",'3 - Projects'!$N205)+IF(AE128="x",'3 - Projects'!$N206)+IF(AE129="x",'3 - Projects'!$N207)+IF(AE130="x",'3 - Projects'!$N208)</f>
        <v>0</v>
      </c>
      <c r="AF364" s="85">
        <f>IF(AF126="x",'3 - Projects'!$N204,0)+IF(AF127="x",'3 - Projects'!$N205)+IF(AF128="x",'3 - Projects'!$N206)+IF(AF129="x",'3 - Projects'!$N207)+IF(AF130="x",'3 - Projects'!$N208)</f>
        <v>0</v>
      </c>
      <c r="AG364" s="85">
        <f>IF(AG126="x",'3 - Projects'!$N204,0)+IF(AG127="x",'3 - Projects'!$N205)+IF(AG128="x",'3 - Projects'!$N206)+IF(AG129="x",'3 - Projects'!$N207)+IF(AG130="x",'3 - Projects'!$N208)</f>
        <v>0</v>
      </c>
      <c r="AH364" s="85">
        <f>IF(AH126="x",'3 - Projects'!$N204,0)+IF(AH127="x",'3 - Projects'!$N205)+IF(AH128="x",'3 - Projects'!$N206)+IF(AH129="x",'3 - Projects'!$N207)+IF(AH130="x",'3 - Projects'!$N208)</f>
        <v>0</v>
      </c>
      <c r="AI364" s="85">
        <f>IF(AI126="x",'3 - Projects'!$N204,0)+IF(AI127="x",'3 - Projects'!$N205)+IF(AI128="x",'3 - Projects'!$N206)+IF(AI129="x",'3 - Projects'!$N207)+IF(AI130="x",'3 - Projects'!$N208)</f>
        <v>0</v>
      </c>
      <c r="AJ364" s="85">
        <f>IF(AJ126="x",'3 - Projects'!$N204,0)+IF(AJ127="x",'3 - Projects'!$N205)+IF(AJ128="x",'3 - Projects'!$N206)+IF(AJ129="x",'3 - Projects'!$N207)+IF(AJ130="x",'3 - Projects'!$N208)</f>
        <v>0</v>
      </c>
      <c r="AK364" s="85">
        <f>IF(AK126="x",'3 - Projects'!$N204,0)+IF(AK127="x",'3 - Projects'!$N205)+IF(AK128="x",'3 - Projects'!$N206)+IF(AK129="x",'3 - Projects'!$N207)+IF(AK130="x",'3 - Projects'!$N208)</f>
        <v>0</v>
      </c>
      <c r="AL364" s="85">
        <f>IF(AL126="x",'3 - Projects'!$N204,0)+IF(AL127="x",'3 - Projects'!$N205)+IF(AL128="x",'3 - Projects'!$N206)+IF(AL129="x",'3 - Projects'!$N207)+IF(AL130="x",'3 - Projects'!$N208)</f>
        <v>0</v>
      </c>
      <c r="AM364" s="85">
        <f>IF(AM126="x",'3 - Projects'!$N204,0)+IF(AM127="x",'3 - Projects'!$N205)+IF(AM128="x",'3 - Projects'!$N206)+IF(AM129="x",'3 - Projects'!$N207)+IF(AM130="x",'3 - Projects'!$N208)</f>
        <v>0</v>
      </c>
      <c r="AN364" s="85">
        <f>IF(AN126="x",'3 - Projects'!$N204,0)+IF(AN127="x",'3 - Projects'!$N205)+IF(AN128="x",'3 - Projects'!$N206)+IF(AN129="x",'3 - Projects'!$N207)+IF(AN130="x",'3 - Projects'!$N208)</f>
        <v>0</v>
      </c>
      <c r="AO364" s="85">
        <f>IF(AO126="x",'3 - Projects'!$N204,0)+IF(AO127="x",'3 - Projects'!$N205)+IF(AO128="x",'3 - Projects'!$N206)+IF(AO129="x",'3 - Projects'!$N207)+IF(AO130="x",'3 - Projects'!$N208)</f>
        <v>0</v>
      </c>
      <c r="AP364" s="85">
        <f>IF(AP126="x",'3 - Projects'!$N204,0)+IF(AP127="x",'3 - Projects'!$N205)+IF(AP128="x",'3 - Projects'!$N206)+IF(AP129="x",'3 - Projects'!$N207)+IF(AP130="x",'3 - Projects'!$N208)</f>
        <v>0</v>
      </c>
      <c r="AQ364" s="85">
        <f>IF(AQ126="x",'3 - Projects'!$N204,0)+IF(AQ127="x",'3 - Projects'!$N205)+IF(AQ128="x",'3 - Projects'!$N206)+IF(AQ129="x",'3 - Projects'!$N207)+IF(AQ130="x",'3 - Projects'!$N208)</f>
        <v>0</v>
      </c>
      <c r="AR364" s="85">
        <f>IF(AR126="x",'3 - Projects'!$N204,0)+IF(AR127="x",'3 - Projects'!$N205)+IF(AR128="x",'3 - Projects'!$N206)+IF(AR129="x",'3 - Projects'!$N207)+IF(AR130="x",'3 - Projects'!$N208)</f>
        <v>0</v>
      </c>
      <c r="AS364" s="85">
        <f>IF(AS126="x",'3 - Projects'!$N204,0)+IF(AS127="x",'3 - Projects'!$N205)+IF(AS128="x",'3 - Projects'!$N206)+IF(AS129="x",'3 - Projects'!$N207)+IF(AS130="x",'3 - Projects'!$N208)</f>
        <v>0</v>
      </c>
      <c r="AT364" s="85">
        <f>IF(AT126="x",'3 - Projects'!$N204,0)+IF(AT127="x",'3 - Projects'!$N205)+IF(AT128="x",'3 - Projects'!$N206)+IF(AT129="x",'3 - Projects'!$N207)+IF(AT130="x",'3 - Projects'!$N208)</f>
        <v>0</v>
      </c>
      <c r="AU364" s="85">
        <f>IF(AU126="x",'3 - Projects'!$N204,0)+IF(AU127="x",'3 - Projects'!$N205)+IF(AU128="x",'3 - Projects'!$N206)+IF(AU129="x",'3 - Projects'!$N207)+IF(AU130="x",'3 - Projects'!$N208)</f>
        <v>0</v>
      </c>
      <c r="AV364" s="85">
        <f>IF(AV126="x",'3 - Projects'!$N204,0)+IF(AV127="x",'3 - Projects'!$N205)+IF(AV128="x",'3 - Projects'!$N206)+IF(AV129="x",'3 - Projects'!$N207)+IF(AV130="x",'3 - Projects'!$N208)</f>
        <v>0</v>
      </c>
      <c r="AW364" s="85">
        <f>IF(AW126="x",'3 - Projects'!$N204,0)+IF(AW127="x",'3 - Projects'!$N205)+IF(AW128="x",'3 - Projects'!$N206)+IF(AW129="x",'3 - Projects'!$N207)+IF(AW130="x",'3 - Projects'!$N208)</f>
        <v>0</v>
      </c>
      <c r="AX364" s="85">
        <f>IF(AX126="x",'3 - Projects'!$N204,0)+IF(AX127="x",'3 - Projects'!$N205)+IF(AX128="x",'3 - Projects'!$N206)+IF(AX129="x",'3 - Projects'!$N207)+IF(AX130="x",'3 - Projects'!$N208)</f>
        <v>0</v>
      </c>
      <c r="AY364" s="85">
        <f>IF(AY126="x",'3 - Projects'!$N204,0)+IF(AY127="x",'3 - Projects'!$N205)+IF(AY128="x",'3 - Projects'!$N206)+IF(AY129="x",'3 - Projects'!$N207)+IF(AY130="x",'3 - Projects'!$N208)</f>
        <v>0</v>
      </c>
      <c r="AZ364" s="85">
        <f>IF(AZ126="x",'3 - Projects'!$N204,0)+IF(AZ127="x",'3 - Projects'!$N205)+IF(AZ128="x",'3 - Projects'!$N206)+IF(AZ129="x",'3 - Projects'!$N207)+IF(AZ130="x",'3 - Projects'!$N208)</f>
        <v>0</v>
      </c>
      <c r="BA364" s="85">
        <f>IF(BA126="x",'3 - Projects'!$N204,0)+IF(BA127="x",'3 - Projects'!$N205)+IF(BA128="x",'3 - Projects'!$N206)+IF(BA129="x",'3 - Projects'!$N207)+IF(BA130="x",'3 - Projects'!$N208)</f>
        <v>0</v>
      </c>
      <c r="BB364" s="85">
        <f>IF(BB126="x",'3 - Projects'!$N204,0)+IF(BB127="x",'3 - Projects'!$N205)+IF(BB128="x",'3 - Projects'!$N206)+IF(BB129="x",'3 - Projects'!$N207)+IF(BB130="x",'3 - Projects'!$N208)</f>
        <v>0</v>
      </c>
      <c r="BC364" s="85">
        <f>IF(BC126="x",'3 - Projects'!$N204,0)+IF(BC127="x",'3 - Projects'!$N205)+IF(BC128="x",'3 - Projects'!$N206)+IF(BC129="x",'3 - Projects'!$N207)+IF(BC130="x",'3 - Projects'!$N208)</f>
        <v>0</v>
      </c>
      <c r="BD364" s="85">
        <f>IF(BD126="x",'3 - Projects'!$N204,0)+IF(BD127="x",'3 - Projects'!$N205)+IF(BD128="x",'3 - Projects'!$N206)+IF(BD129="x",'3 - Projects'!$N207)+IF(BD130="x",'3 - Projects'!$N208)</f>
        <v>0</v>
      </c>
      <c r="BE364" s="85">
        <f>IF(BE126="x",'3 - Projects'!$N204,0)+IF(BE127="x",'3 - Projects'!$N205)+IF(BE128="x",'3 - Projects'!$N206)+IF(BE129="x",'3 - Projects'!$N207)+IF(BE130="x",'3 - Projects'!$N208)</f>
        <v>0</v>
      </c>
      <c r="BF364" s="85">
        <f>IF(BF126="x",'3 - Projects'!$N204,0)+IF(BF127="x",'3 - Projects'!$N205)+IF(BF128="x",'3 - Projects'!$N206)+IF(BF129="x",'3 - Projects'!$N207)+IF(BF130="x",'3 - Projects'!$N208)</f>
        <v>0</v>
      </c>
      <c r="BG364" s="85">
        <f>IF(BG126="x",'3 - Projects'!$N204,0)+IF(BG127="x",'3 - Projects'!$N205)+IF(BG128="x",'3 - Projects'!$N206)+IF(BG129="x",'3 - Projects'!$N207)+IF(BG130="x",'3 - Projects'!$N208)</f>
        <v>0</v>
      </c>
      <c r="BH364" s="86">
        <f>IF(BH126="x",'3 - Projects'!$N204,0)+IF(BH127="x",'3 - Projects'!$N205)+IF(BH128="x",'3 - Projects'!$N206)+IF(BH129="x",'3 - Projects'!$N207)+IF(BH130="x",'3 - Projects'!$N208)</f>
        <v>0</v>
      </c>
    </row>
    <row r="365" spans="1:60">
      <c r="A365" s="84"/>
      <c r="B365" s="85" t="str">
        <f>IF(Resource9_Name&lt;&gt;"",Resource9_Name&amp;"(s)","")</f>
        <v/>
      </c>
      <c r="C365" s="85"/>
      <c r="D365" s="85"/>
      <c r="E365" s="85"/>
      <c r="F365" s="85"/>
      <c r="G365" s="85"/>
      <c r="H365" s="85"/>
      <c r="I365" s="84">
        <f>IF(I126="x",'3 - Projects'!$O204,0)+IF(I127="x",'3 - Projects'!$O205)+IF(I128="x",'3 - Projects'!$O206)+IF(I129="x",'3 - Projects'!$O207)+IF(I130="x",'3 - Projects'!$O208)</f>
        <v>0</v>
      </c>
      <c r="J365" s="85">
        <f>IF(J126="x",'3 - Projects'!$O204,0)+IF(J127="x",'3 - Projects'!$O205)+IF(J128="x",'3 - Projects'!$O206)+IF(J129="x",'3 - Projects'!$O207)+IF(J130="x",'3 - Projects'!$O208)</f>
        <v>0</v>
      </c>
      <c r="K365" s="85">
        <f>IF(K126="x",'3 - Projects'!$O204,0)+IF(K127="x",'3 - Projects'!$O205)+IF(K128="x",'3 - Projects'!$O206)+IF(K129="x",'3 - Projects'!$O207)+IF(K130="x",'3 - Projects'!$O208)</f>
        <v>0</v>
      </c>
      <c r="L365" s="85">
        <f>IF(L126="x",'3 - Projects'!$O204,0)+IF(L127="x",'3 - Projects'!$O205)+IF(L128="x",'3 - Projects'!$O206)+IF(L129="x",'3 - Projects'!$O207)+IF(L130="x",'3 - Projects'!$O208)</f>
        <v>0</v>
      </c>
      <c r="M365" s="85">
        <f>IF(M126="x",'3 - Projects'!$O204,0)+IF(M127="x",'3 - Projects'!$O205)+IF(M128="x",'3 - Projects'!$O206)+IF(M129="x",'3 - Projects'!$O207)+IF(M130="x",'3 - Projects'!$O208)</f>
        <v>0</v>
      </c>
      <c r="N365" s="85">
        <f>IF(N126="x",'3 - Projects'!$O204,0)+IF(N127="x",'3 - Projects'!$O205)+IF(N128="x",'3 - Projects'!$O206)+IF(N129="x",'3 - Projects'!$O207)+IF(N130="x",'3 - Projects'!$O208)</f>
        <v>0</v>
      </c>
      <c r="O365" s="85">
        <f>IF(O126="x",'3 - Projects'!$O204,0)+IF(O127="x",'3 - Projects'!$O205)+IF(O128="x",'3 - Projects'!$O206)+IF(O129="x",'3 - Projects'!$O207)+IF(O130="x",'3 - Projects'!$O208)</f>
        <v>0</v>
      </c>
      <c r="P365" s="85">
        <f>IF(P126="x",'3 - Projects'!$O204,0)+IF(P127="x",'3 - Projects'!$O205)+IF(P128="x",'3 - Projects'!$O206)+IF(P129="x",'3 - Projects'!$O207)+IF(P130="x",'3 - Projects'!$O208)</f>
        <v>0</v>
      </c>
      <c r="Q365" s="85">
        <f>IF(Q126="x",'3 - Projects'!$O204,0)+IF(Q127="x",'3 - Projects'!$O205)+IF(Q128="x",'3 - Projects'!$O206)+IF(Q129="x",'3 - Projects'!$O207)+IF(Q130="x",'3 - Projects'!$O208)</f>
        <v>0</v>
      </c>
      <c r="R365" s="85">
        <f>IF(R126="x",'3 - Projects'!$O204,0)+IF(R127="x",'3 - Projects'!$O205)+IF(R128="x",'3 - Projects'!$O206)+IF(R129="x",'3 - Projects'!$O207)+IF(R130="x",'3 - Projects'!$O208)</f>
        <v>0</v>
      </c>
      <c r="S365" s="85">
        <f>IF(S126="x",'3 - Projects'!$O204,0)+IF(S127="x",'3 - Projects'!$O205)+IF(S128="x",'3 - Projects'!$O206)+IF(S129="x",'3 - Projects'!$O207)+IF(S130="x",'3 - Projects'!$O208)</f>
        <v>0</v>
      </c>
      <c r="T365" s="85">
        <f>IF(T126="x",'3 - Projects'!$O204,0)+IF(T127="x",'3 - Projects'!$O205)+IF(T128="x",'3 - Projects'!$O206)+IF(T129="x",'3 - Projects'!$O207)+IF(T130="x",'3 - Projects'!$O208)</f>
        <v>0</v>
      </c>
      <c r="U365" s="85">
        <f>IF(U126="x",'3 - Projects'!$O204,0)+IF(U127="x",'3 - Projects'!$O205)+IF(U128="x",'3 - Projects'!$O206)+IF(U129="x",'3 - Projects'!$O207)+IF(U130="x",'3 - Projects'!$O208)</f>
        <v>0</v>
      </c>
      <c r="V365" s="85">
        <f>IF(V126="x",'3 - Projects'!$O204,0)+IF(V127="x",'3 - Projects'!$O205)+IF(V128="x",'3 - Projects'!$O206)+IF(V129="x",'3 - Projects'!$O207)+IF(V130="x",'3 - Projects'!$O208)</f>
        <v>0</v>
      </c>
      <c r="W365" s="85">
        <f>IF(W126="x",'3 - Projects'!$O204,0)+IF(W127="x",'3 - Projects'!$O205)+IF(W128="x",'3 - Projects'!$O206)+IF(W129="x",'3 - Projects'!$O207)+IF(W130="x",'3 - Projects'!$O208)</f>
        <v>0</v>
      </c>
      <c r="X365" s="85">
        <f>IF(X126="x",'3 - Projects'!$O204,0)+IF(X127="x",'3 - Projects'!$O205)+IF(X128="x",'3 - Projects'!$O206)+IF(X129="x",'3 - Projects'!$O207)+IF(X130="x",'3 - Projects'!$O208)</f>
        <v>0</v>
      </c>
      <c r="Y365" s="85">
        <f>IF(Y126="x",'3 - Projects'!$O204,0)+IF(Y127="x",'3 - Projects'!$O205)+IF(Y128="x",'3 - Projects'!$O206)+IF(Y129="x",'3 - Projects'!$O207)+IF(Y130="x",'3 - Projects'!$O208)</f>
        <v>0</v>
      </c>
      <c r="Z365" s="85">
        <f>IF(Z126="x",'3 - Projects'!$O204,0)+IF(Z127="x",'3 - Projects'!$O205)+IF(Z128="x",'3 - Projects'!$O206)+IF(Z129="x",'3 - Projects'!$O207)+IF(Z130="x",'3 - Projects'!$O208)</f>
        <v>0</v>
      </c>
      <c r="AA365" s="85">
        <f>IF(AA126="x",'3 - Projects'!$O204,0)+IF(AA127="x",'3 - Projects'!$O205)+IF(AA128="x",'3 - Projects'!$O206)+IF(AA129="x",'3 - Projects'!$O207)+IF(AA130="x",'3 - Projects'!$O208)</f>
        <v>0</v>
      </c>
      <c r="AB365" s="85">
        <f>IF(AB126="x",'3 - Projects'!$O204,0)+IF(AB127="x",'3 - Projects'!$O205)+IF(AB128="x",'3 - Projects'!$O206)+IF(AB129="x",'3 - Projects'!$O207)+IF(AB130="x",'3 - Projects'!$O208)</f>
        <v>0</v>
      </c>
      <c r="AC365" s="85">
        <f>IF(AC126="x",'3 - Projects'!$O204,0)+IF(AC127="x",'3 - Projects'!$O205)+IF(AC128="x",'3 - Projects'!$O206)+IF(AC129="x",'3 - Projects'!$O207)+IF(AC130="x",'3 - Projects'!$O208)</f>
        <v>0</v>
      </c>
      <c r="AD365" s="85">
        <f>IF(AD126="x",'3 - Projects'!$O204,0)+IF(AD127="x",'3 - Projects'!$O205)+IF(AD128="x",'3 - Projects'!$O206)+IF(AD129="x",'3 - Projects'!$O207)+IF(AD130="x",'3 - Projects'!$O208)</f>
        <v>0</v>
      </c>
      <c r="AE365" s="85">
        <f>IF(AE126="x",'3 - Projects'!$O204,0)+IF(AE127="x",'3 - Projects'!$O205)+IF(AE128="x",'3 - Projects'!$O206)+IF(AE129="x",'3 - Projects'!$O207)+IF(AE130="x",'3 - Projects'!$O208)</f>
        <v>0</v>
      </c>
      <c r="AF365" s="85">
        <f>IF(AF126="x",'3 - Projects'!$O204,0)+IF(AF127="x",'3 - Projects'!$O205)+IF(AF128="x",'3 - Projects'!$O206)+IF(AF129="x",'3 - Projects'!$O207)+IF(AF130="x",'3 - Projects'!$O208)</f>
        <v>0</v>
      </c>
      <c r="AG365" s="85">
        <f>IF(AG126="x",'3 - Projects'!$O204,0)+IF(AG127="x",'3 - Projects'!$O205)+IF(AG128="x",'3 - Projects'!$O206)+IF(AG129="x",'3 - Projects'!$O207)+IF(AG130="x",'3 - Projects'!$O208)</f>
        <v>0</v>
      </c>
      <c r="AH365" s="85">
        <f>IF(AH126="x",'3 - Projects'!$O204,0)+IF(AH127="x",'3 - Projects'!$O205)+IF(AH128="x",'3 - Projects'!$O206)+IF(AH129="x",'3 - Projects'!$O207)+IF(AH130="x",'3 - Projects'!$O208)</f>
        <v>0</v>
      </c>
      <c r="AI365" s="85">
        <f>IF(AI126="x",'3 - Projects'!$O204,0)+IF(AI127="x",'3 - Projects'!$O205)+IF(AI128="x",'3 - Projects'!$O206)+IF(AI129="x",'3 - Projects'!$O207)+IF(AI130="x",'3 - Projects'!$O208)</f>
        <v>0</v>
      </c>
      <c r="AJ365" s="85">
        <f>IF(AJ126="x",'3 - Projects'!$O204,0)+IF(AJ127="x",'3 - Projects'!$O205)+IF(AJ128="x",'3 - Projects'!$O206)+IF(AJ129="x",'3 - Projects'!$O207)+IF(AJ130="x",'3 - Projects'!$O208)</f>
        <v>0</v>
      </c>
      <c r="AK365" s="85">
        <f>IF(AK126="x",'3 - Projects'!$O204,0)+IF(AK127="x",'3 - Projects'!$O205)+IF(AK128="x",'3 - Projects'!$O206)+IF(AK129="x",'3 - Projects'!$O207)+IF(AK130="x",'3 - Projects'!$O208)</f>
        <v>0</v>
      </c>
      <c r="AL365" s="85">
        <f>IF(AL126="x",'3 - Projects'!$O204,0)+IF(AL127="x",'3 - Projects'!$O205)+IF(AL128="x",'3 - Projects'!$O206)+IF(AL129="x",'3 - Projects'!$O207)+IF(AL130="x",'3 - Projects'!$O208)</f>
        <v>0</v>
      </c>
      <c r="AM365" s="85">
        <f>IF(AM126="x",'3 - Projects'!$O204,0)+IF(AM127="x",'3 - Projects'!$O205)+IF(AM128="x",'3 - Projects'!$O206)+IF(AM129="x",'3 - Projects'!$O207)+IF(AM130="x",'3 - Projects'!$O208)</f>
        <v>0</v>
      </c>
      <c r="AN365" s="85">
        <f>IF(AN126="x",'3 - Projects'!$O204,0)+IF(AN127="x",'3 - Projects'!$O205)+IF(AN128="x",'3 - Projects'!$O206)+IF(AN129="x",'3 - Projects'!$O207)+IF(AN130="x",'3 - Projects'!$O208)</f>
        <v>0</v>
      </c>
      <c r="AO365" s="85">
        <f>IF(AO126="x",'3 - Projects'!$O204,0)+IF(AO127="x",'3 - Projects'!$O205)+IF(AO128="x",'3 - Projects'!$O206)+IF(AO129="x",'3 - Projects'!$O207)+IF(AO130="x",'3 - Projects'!$O208)</f>
        <v>0</v>
      </c>
      <c r="AP365" s="85">
        <f>IF(AP126="x",'3 - Projects'!$O204,0)+IF(AP127="x",'3 - Projects'!$O205)+IF(AP128="x",'3 - Projects'!$O206)+IF(AP129="x",'3 - Projects'!$O207)+IF(AP130="x",'3 - Projects'!$O208)</f>
        <v>0</v>
      </c>
      <c r="AQ365" s="85">
        <f>IF(AQ126="x",'3 - Projects'!$O204,0)+IF(AQ127="x",'3 - Projects'!$O205)+IF(AQ128="x",'3 - Projects'!$O206)+IF(AQ129="x",'3 - Projects'!$O207)+IF(AQ130="x",'3 - Projects'!$O208)</f>
        <v>0</v>
      </c>
      <c r="AR365" s="85">
        <f>IF(AR126="x",'3 - Projects'!$O204,0)+IF(AR127="x",'3 - Projects'!$O205)+IF(AR128="x",'3 - Projects'!$O206)+IF(AR129="x",'3 - Projects'!$O207)+IF(AR130="x",'3 - Projects'!$O208)</f>
        <v>0</v>
      </c>
      <c r="AS365" s="85">
        <f>IF(AS126="x",'3 - Projects'!$O204,0)+IF(AS127="x",'3 - Projects'!$O205)+IF(AS128="x",'3 - Projects'!$O206)+IF(AS129="x",'3 - Projects'!$O207)+IF(AS130="x",'3 - Projects'!$O208)</f>
        <v>0</v>
      </c>
      <c r="AT365" s="85">
        <f>IF(AT126="x",'3 - Projects'!$O204,0)+IF(AT127="x",'3 - Projects'!$O205)+IF(AT128="x",'3 - Projects'!$O206)+IF(AT129="x",'3 - Projects'!$O207)+IF(AT130="x",'3 - Projects'!$O208)</f>
        <v>0</v>
      </c>
      <c r="AU365" s="85">
        <f>IF(AU126="x",'3 - Projects'!$O204,0)+IF(AU127="x",'3 - Projects'!$O205)+IF(AU128="x",'3 - Projects'!$O206)+IF(AU129="x",'3 - Projects'!$O207)+IF(AU130="x",'3 - Projects'!$O208)</f>
        <v>0</v>
      </c>
      <c r="AV365" s="85">
        <f>IF(AV126="x",'3 - Projects'!$O204,0)+IF(AV127="x",'3 - Projects'!$O205)+IF(AV128="x",'3 - Projects'!$O206)+IF(AV129="x",'3 - Projects'!$O207)+IF(AV130="x",'3 - Projects'!$O208)</f>
        <v>0</v>
      </c>
      <c r="AW365" s="85">
        <f>IF(AW126="x",'3 - Projects'!$O204,0)+IF(AW127="x",'3 - Projects'!$O205)+IF(AW128="x",'3 - Projects'!$O206)+IF(AW129="x",'3 - Projects'!$O207)+IF(AW130="x",'3 - Projects'!$O208)</f>
        <v>0</v>
      </c>
      <c r="AX365" s="85">
        <f>IF(AX126="x",'3 - Projects'!$O204,0)+IF(AX127="x",'3 - Projects'!$O205)+IF(AX128="x",'3 - Projects'!$O206)+IF(AX129="x",'3 - Projects'!$O207)+IF(AX130="x",'3 - Projects'!$O208)</f>
        <v>0</v>
      </c>
      <c r="AY365" s="85">
        <f>IF(AY126="x",'3 - Projects'!$O204,0)+IF(AY127="x",'3 - Projects'!$O205)+IF(AY128="x",'3 - Projects'!$O206)+IF(AY129="x",'3 - Projects'!$O207)+IF(AY130="x",'3 - Projects'!$O208)</f>
        <v>0</v>
      </c>
      <c r="AZ365" s="85">
        <f>IF(AZ126="x",'3 - Projects'!$O204,0)+IF(AZ127="x",'3 - Projects'!$O205)+IF(AZ128="x",'3 - Projects'!$O206)+IF(AZ129="x",'3 - Projects'!$O207)+IF(AZ130="x",'3 - Projects'!$O208)</f>
        <v>0</v>
      </c>
      <c r="BA365" s="85">
        <f>IF(BA126="x",'3 - Projects'!$O204,0)+IF(BA127="x",'3 - Projects'!$O205)+IF(BA128="x",'3 - Projects'!$O206)+IF(BA129="x",'3 - Projects'!$O207)+IF(BA130="x",'3 - Projects'!$O208)</f>
        <v>0</v>
      </c>
      <c r="BB365" s="85">
        <f>IF(BB126="x",'3 - Projects'!$O204,0)+IF(BB127="x",'3 - Projects'!$O205)+IF(BB128="x",'3 - Projects'!$O206)+IF(BB129="x",'3 - Projects'!$O207)+IF(BB130="x",'3 - Projects'!$O208)</f>
        <v>0</v>
      </c>
      <c r="BC365" s="85">
        <f>IF(BC126="x",'3 - Projects'!$O204,0)+IF(BC127="x",'3 - Projects'!$O205)+IF(BC128="x",'3 - Projects'!$O206)+IF(BC129="x",'3 - Projects'!$O207)+IF(BC130="x",'3 - Projects'!$O208)</f>
        <v>0</v>
      </c>
      <c r="BD365" s="85">
        <f>IF(BD126="x",'3 - Projects'!$O204,0)+IF(BD127="x",'3 - Projects'!$O205)+IF(BD128="x",'3 - Projects'!$O206)+IF(BD129="x",'3 - Projects'!$O207)+IF(BD130="x",'3 - Projects'!$O208)</f>
        <v>0</v>
      </c>
      <c r="BE365" s="85">
        <f>IF(BE126="x",'3 - Projects'!$O204,0)+IF(BE127="x",'3 - Projects'!$O205)+IF(BE128="x",'3 - Projects'!$O206)+IF(BE129="x",'3 - Projects'!$O207)+IF(BE130="x",'3 - Projects'!$O208)</f>
        <v>0</v>
      </c>
      <c r="BF365" s="85">
        <f>IF(BF126="x",'3 - Projects'!$O204,0)+IF(BF127="x",'3 - Projects'!$O205)+IF(BF128="x",'3 - Projects'!$O206)+IF(BF129="x",'3 - Projects'!$O207)+IF(BF130="x",'3 - Projects'!$O208)</f>
        <v>0</v>
      </c>
      <c r="BG365" s="85">
        <f>IF(BG126="x",'3 - Projects'!$O204,0)+IF(BG127="x",'3 - Projects'!$O205)+IF(BG128="x",'3 - Projects'!$O206)+IF(BG129="x",'3 - Projects'!$O207)+IF(BG130="x",'3 - Projects'!$O208)</f>
        <v>0</v>
      </c>
      <c r="BH365" s="86">
        <f>IF(BH126="x",'3 - Projects'!$O204,0)+IF(BH127="x",'3 - Projects'!$O205)+IF(BH128="x",'3 - Projects'!$O206)+IF(BH129="x",'3 - Projects'!$O207)+IF(BH130="x",'3 - Projects'!$O208)</f>
        <v>0</v>
      </c>
    </row>
    <row r="366" spans="1:60">
      <c r="A366" s="87"/>
      <c r="B366" s="88" t="str">
        <f>IF(Resource10_Name&lt;&gt;"",Resource10_Name&amp;"(s)","")</f>
        <v/>
      </c>
      <c r="C366" s="88"/>
      <c r="D366" s="88"/>
      <c r="E366" s="88"/>
      <c r="F366" s="88"/>
      <c r="G366" s="88"/>
      <c r="H366" s="88"/>
      <c r="I366" s="87">
        <f>IF(I126="x",'3 - Projects'!$P204,0)+IF(I127="x",'3 - Projects'!$P205)+IF(I128="x",'3 - Projects'!$P206)+IF(I129="x",'3 - Projects'!$P207)+IF(I130="x",'3 - Projects'!$P208)</f>
        <v>0</v>
      </c>
      <c r="J366" s="88">
        <f>IF(J126="x",'3 - Projects'!$P204,0)+IF(J127="x",'3 - Projects'!$P205)+IF(J128="x",'3 - Projects'!$P206)+IF(J129="x",'3 - Projects'!$P207)+IF(J130="x",'3 - Projects'!$P208)</f>
        <v>0</v>
      </c>
      <c r="K366" s="88">
        <f>IF(K126="x",'3 - Projects'!$P204,0)+IF(K127="x",'3 - Projects'!$P205)+IF(K128="x",'3 - Projects'!$P206)+IF(K129="x",'3 - Projects'!$P207)+IF(K130="x",'3 - Projects'!$P208)</f>
        <v>0</v>
      </c>
      <c r="L366" s="88">
        <f>IF(L126="x",'3 - Projects'!$P204,0)+IF(L127="x",'3 - Projects'!$P205)+IF(L128="x",'3 - Projects'!$P206)+IF(L129="x",'3 - Projects'!$P207)+IF(L130="x",'3 - Projects'!$P208)</f>
        <v>0</v>
      </c>
      <c r="M366" s="88">
        <f>IF(M126="x",'3 - Projects'!$P204,0)+IF(M127="x",'3 - Projects'!$P205)+IF(M128="x",'3 - Projects'!$P206)+IF(M129="x",'3 - Projects'!$P207)+IF(M130="x",'3 - Projects'!$P208)</f>
        <v>0</v>
      </c>
      <c r="N366" s="88">
        <f>IF(N126="x",'3 - Projects'!$P204,0)+IF(N127="x",'3 - Projects'!$P205)+IF(N128="x",'3 - Projects'!$P206)+IF(N129="x",'3 - Projects'!$P207)+IF(N130="x",'3 - Projects'!$P208)</f>
        <v>0</v>
      </c>
      <c r="O366" s="88">
        <f>IF(O126="x",'3 - Projects'!$P204,0)+IF(O127="x",'3 - Projects'!$P205)+IF(O128="x",'3 - Projects'!$P206)+IF(O129="x",'3 - Projects'!$P207)+IF(O130="x",'3 - Projects'!$P208)</f>
        <v>0</v>
      </c>
      <c r="P366" s="88">
        <f>IF(P126="x",'3 - Projects'!$P204,0)+IF(P127="x",'3 - Projects'!$P205)+IF(P128="x",'3 - Projects'!$P206)+IF(P129="x",'3 - Projects'!$P207)+IF(P130="x",'3 - Projects'!$P208)</f>
        <v>0</v>
      </c>
      <c r="Q366" s="88">
        <f>IF(Q126="x",'3 - Projects'!$P204,0)+IF(Q127="x",'3 - Projects'!$P205)+IF(Q128="x",'3 - Projects'!$P206)+IF(Q129="x",'3 - Projects'!$P207)+IF(Q130="x",'3 - Projects'!$P208)</f>
        <v>0</v>
      </c>
      <c r="R366" s="88">
        <f>IF(R126="x",'3 - Projects'!$P204,0)+IF(R127="x",'3 - Projects'!$P205)+IF(R128="x",'3 - Projects'!$P206)+IF(R129="x",'3 - Projects'!$P207)+IF(R130="x",'3 - Projects'!$P208)</f>
        <v>0</v>
      </c>
      <c r="S366" s="88">
        <f>IF(S126="x",'3 - Projects'!$P204,0)+IF(S127="x",'3 - Projects'!$P205)+IF(S128="x",'3 - Projects'!$P206)+IF(S129="x",'3 - Projects'!$P207)+IF(S130="x",'3 - Projects'!$P208)</f>
        <v>0</v>
      </c>
      <c r="T366" s="88">
        <f>IF(T126="x",'3 - Projects'!$P204,0)+IF(T127="x",'3 - Projects'!$P205)+IF(T128="x",'3 - Projects'!$P206)+IF(T129="x",'3 - Projects'!$P207)+IF(T130="x",'3 - Projects'!$P208)</f>
        <v>0</v>
      </c>
      <c r="U366" s="88">
        <f>IF(U126="x",'3 - Projects'!$P204,0)+IF(U127="x",'3 - Projects'!$P205)+IF(U128="x",'3 - Projects'!$P206)+IF(U129="x",'3 - Projects'!$P207)+IF(U130="x",'3 - Projects'!$P208)</f>
        <v>0</v>
      </c>
      <c r="V366" s="88">
        <f>IF(V126="x",'3 - Projects'!$P204,0)+IF(V127="x",'3 - Projects'!$P205)+IF(V128="x",'3 - Projects'!$P206)+IF(V129="x",'3 - Projects'!$P207)+IF(V130="x",'3 - Projects'!$P208)</f>
        <v>0</v>
      </c>
      <c r="W366" s="88">
        <f>IF(W126="x",'3 - Projects'!$P204,0)+IF(W127="x",'3 - Projects'!$P205)+IF(W128="x",'3 - Projects'!$P206)+IF(W129="x",'3 - Projects'!$P207)+IF(W130="x",'3 - Projects'!$P208)</f>
        <v>0</v>
      </c>
      <c r="X366" s="88">
        <f>IF(X126="x",'3 - Projects'!$P204,0)+IF(X127="x",'3 - Projects'!$P205)+IF(X128="x",'3 - Projects'!$P206)+IF(X129="x",'3 - Projects'!$P207)+IF(X130="x",'3 - Projects'!$P208)</f>
        <v>0</v>
      </c>
      <c r="Y366" s="88">
        <f>IF(Y126="x",'3 - Projects'!$P204,0)+IF(Y127="x",'3 - Projects'!$P205)+IF(Y128="x",'3 - Projects'!$P206)+IF(Y129="x",'3 - Projects'!$P207)+IF(Y130="x",'3 - Projects'!$P208)</f>
        <v>0</v>
      </c>
      <c r="Z366" s="88">
        <f>IF(Z126="x",'3 - Projects'!$P204,0)+IF(Z127="x",'3 - Projects'!$P205)+IF(Z128="x",'3 - Projects'!$P206)+IF(Z129="x",'3 - Projects'!$P207)+IF(Z130="x",'3 - Projects'!$P208)</f>
        <v>0</v>
      </c>
      <c r="AA366" s="88">
        <f>IF(AA126="x",'3 - Projects'!$P204,0)+IF(AA127="x",'3 - Projects'!$P205)+IF(AA128="x",'3 - Projects'!$P206)+IF(AA129="x",'3 - Projects'!$P207)+IF(AA130="x",'3 - Projects'!$P208)</f>
        <v>0</v>
      </c>
      <c r="AB366" s="88">
        <f>IF(AB126="x",'3 - Projects'!$P204,0)+IF(AB127="x",'3 - Projects'!$P205)+IF(AB128="x",'3 - Projects'!$P206)+IF(AB129="x",'3 - Projects'!$P207)+IF(AB130="x",'3 - Projects'!$P208)</f>
        <v>0</v>
      </c>
      <c r="AC366" s="88">
        <f>IF(AC126="x",'3 - Projects'!$P204,0)+IF(AC127="x",'3 - Projects'!$P205)+IF(AC128="x",'3 - Projects'!$P206)+IF(AC129="x",'3 - Projects'!$P207)+IF(AC130="x",'3 - Projects'!$P208)</f>
        <v>0</v>
      </c>
      <c r="AD366" s="88">
        <f>IF(AD126="x",'3 - Projects'!$P204,0)+IF(AD127="x",'3 - Projects'!$P205)+IF(AD128="x",'3 - Projects'!$P206)+IF(AD129="x",'3 - Projects'!$P207)+IF(AD130="x",'3 - Projects'!$P208)</f>
        <v>0</v>
      </c>
      <c r="AE366" s="88">
        <f>IF(AE126="x",'3 - Projects'!$P204,0)+IF(AE127="x",'3 - Projects'!$P205)+IF(AE128="x",'3 - Projects'!$P206)+IF(AE129="x",'3 - Projects'!$P207)+IF(AE130="x",'3 - Projects'!$P208)</f>
        <v>0</v>
      </c>
      <c r="AF366" s="88">
        <f>IF(AF126="x",'3 - Projects'!$P204,0)+IF(AF127="x",'3 - Projects'!$P205)+IF(AF128="x",'3 - Projects'!$P206)+IF(AF129="x",'3 - Projects'!$P207)+IF(AF130="x",'3 - Projects'!$P208)</f>
        <v>0</v>
      </c>
      <c r="AG366" s="88">
        <f>IF(AG126="x",'3 - Projects'!$P204,0)+IF(AG127="x",'3 - Projects'!$P205)+IF(AG128="x",'3 - Projects'!$P206)+IF(AG129="x",'3 - Projects'!$P207)+IF(AG130="x",'3 - Projects'!$P208)</f>
        <v>0</v>
      </c>
      <c r="AH366" s="88">
        <f>IF(AH126="x",'3 - Projects'!$P204,0)+IF(AH127="x",'3 - Projects'!$P205)+IF(AH128="x",'3 - Projects'!$P206)+IF(AH129="x",'3 - Projects'!$P207)+IF(AH130="x",'3 - Projects'!$P208)</f>
        <v>0</v>
      </c>
      <c r="AI366" s="88">
        <f>IF(AI126="x",'3 - Projects'!$P204,0)+IF(AI127="x",'3 - Projects'!$P205)+IF(AI128="x",'3 - Projects'!$P206)+IF(AI129="x",'3 - Projects'!$P207)+IF(AI130="x",'3 - Projects'!$P208)</f>
        <v>0</v>
      </c>
      <c r="AJ366" s="88">
        <f>IF(AJ126="x",'3 - Projects'!$P204,0)+IF(AJ127="x",'3 - Projects'!$P205)+IF(AJ128="x",'3 - Projects'!$P206)+IF(AJ129="x",'3 - Projects'!$P207)+IF(AJ130="x",'3 - Projects'!$P208)</f>
        <v>0</v>
      </c>
      <c r="AK366" s="88">
        <f>IF(AK126="x",'3 - Projects'!$P204,0)+IF(AK127="x",'3 - Projects'!$P205)+IF(AK128="x",'3 - Projects'!$P206)+IF(AK129="x",'3 - Projects'!$P207)+IF(AK130="x",'3 - Projects'!$P208)</f>
        <v>0</v>
      </c>
      <c r="AL366" s="88">
        <f>IF(AL126="x",'3 - Projects'!$P204,0)+IF(AL127="x",'3 - Projects'!$P205)+IF(AL128="x",'3 - Projects'!$P206)+IF(AL129="x",'3 - Projects'!$P207)+IF(AL130="x",'3 - Projects'!$P208)</f>
        <v>0</v>
      </c>
      <c r="AM366" s="88">
        <f>IF(AM126="x",'3 - Projects'!$P204,0)+IF(AM127="x",'3 - Projects'!$P205)+IF(AM128="x",'3 - Projects'!$P206)+IF(AM129="x",'3 - Projects'!$P207)+IF(AM130="x",'3 - Projects'!$P208)</f>
        <v>0</v>
      </c>
      <c r="AN366" s="88">
        <f>IF(AN126="x",'3 - Projects'!$P204,0)+IF(AN127="x",'3 - Projects'!$P205)+IF(AN128="x",'3 - Projects'!$P206)+IF(AN129="x",'3 - Projects'!$P207)+IF(AN130="x",'3 - Projects'!$P208)</f>
        <v>0</v>
      </c>
      <c r="AO366" s="88">
        <f>IF(AO126="x",'3 - Projects'!$P204,0)+IF(AO127="x",'3 - Projects'!$P205)+IF(AO128="x",'3 - Projects'!$P206)+IF(AO129="x",'3 - Projects'!$P207)+IF(AO130="x",'3 - Projects'!$P208)</f>
        <v>0</v>
      </c>
      <c r="AP366" s="88">
        <f>IF(AP126="x",'3 - Projects'!$P204,0)+IF(AP127="x",'3 - Projects'!$P205)+IF(AP128="x",'3 - Projects'!$P206)+IF(AP129="x",'3 - Projects'!$P207)+IF(AP130="x",'3 - Projects'!$P208)</f>
        <v>0</v>
      </c>
      <c r="AQ366" s="88">
        <f>IF(AQ126="x",'3 - Projects'!$P204,0)+IF(AQ127="x",'3 - Projects'!$P205)+IF(AQ128="x",'3 - Projects'!$P206)+IF(AQ129="x",'3 - Projects'!$P207)+IF(AQ130="x",'3 - Projects'!$P208)</f>
        <v>0</v>
      </c>
      <c r="AR366" s="88">
        <f>IF(AR126="x",'3 - Projects'!$P204,0)+IF(AR127="x",'3 - Projects'!$P205)+IF(AR128="x",'3 - Projects'!$P206)+IF(AR129="x",'3 - Projects'!$P207)+IF(AR130="x",'3 - Projects'!$P208)</f>
        <v>0</v>
      </c>
      <c r="AS366" s="88">
        <f>IF(AS126="x",'3 - Projects'!$P204,0)+IF(AS127="x",'3 - Projects'!$P205)+IF(AS128="x",'3 - Projects'!$P206)+IF(AS129="x",'3 - Projects'!$P207)+IF(AS130="x",'3 - Projects'!$P208)</f>
        <v>0</v>
      </c>
      <c r="AT366" s="88">
        <f>IF(AT126="x",'3 - Projects'!$P204,0)+IF(AT127="x",'3 - Projects'!$P205)+IF(AT128="x",'3 - Projects'!$P206)+IF(AT129="x",'3 - Projects'!$P207)+IF(AT130="x",'3 - Projects'!$P208)</f>
        <v>0</v>
      </c>
      <c r="AU366" s="88">
        <f>IF(AU126="x",'3 - Projects'!$P204,0)+IF(AU127="x",'3 - Projects'!$P205)+IF(AU128="x",'3 - Projects'!$P206)+IF(AU129="x",'3 - Projects'!$P207)+IF(AU130="x",'3 - Projects'!$P208)</f>
        <v>0</v>
      </c>
      <c r="AV366" s="88">
        <f>IF(AV126="x",'3 - Projects'!$P204,0)+IF(AV127="x",'3 - Projects'!$P205)+IF(AV128="x",'3 - Projects'!$P206)+IF(AV129="x",'3 - Projects'!$P207)+IF(AV130="x",'3 - Projects'!$P208)</f>
        <v>0</v>
      </c>
      <c r="AW366" s="88">
        <f>IF(AW126="x",'3 - Projects'!$P204,0)+IF(AW127="x",'3 - Projects'!$P205)+IF(AW128="x",'3 - Projects'!$P206)+IF(AW129="x",'3 - Projects'!$P207)+IF(AW130="x",'3 - Projects'!$P208)</f>
        <v>0</v>
      </c>
      <c r="AX366" s="88">
        <f>IF(AX126="x",'3 - Projects'!$P204,0)+IF(AX127="x",'3 - Projects'!$P205)+IF(AX128="x",'3 - Projects'!$P206)+IF(AX129="x",'3 - Projects'!$P207)+IF(AX130="x",'3 - Projects'!$P208)</f>
        <v>0</v>
      </c>
      <c r="AY366" s="88">
        <f>IF(AY126="x",'3 - Projects'!$P204,0)+IF(AY127="x",'3 - Projects'!$P205)+IF(AY128="x",'3 - Projects'!$P206)+IF(AY129="x",'3 - Projects'!$P207)+IF(AY130="x",'3 - Projects'!$P208)</f>
        <v>0</v>
      </c>
      <c r="AZ366" s="88">
        <f>IF(AZ126="x",'3 - Projects'!$P204,0)+IF(AZ127="x",'3 - Projects'!$P205)+IF(AZ128="x",'3 - Projects'!$P206)+IF(AZ129="x",'3 - Projects'!$P207)+IF(AZ130="x",'3 - Projects'!$P208)</f>
        <v>0</v>
      </c>
      <c r="BA366" s="88">
        <f>IF(BA126="x",'3 - Projects'!$P204,0)+IF(BA127="x",'3 - Projects'!$P205)+IF(BA128="x",'3 - Projects'!$P206)+IF(BA129="x",'3 - Projects'!$P207)+IF(BA130="x",'3 - Projects'!$P208)</f>
        <v>0</v>
      </c>
      <c r="BB366" s="88">
        <f>IF(BB126="x",'3 - Projects'!$P204,0)+IF(BB127="x",'3 - Projects'!$P205)+IF(BB128="x",'3 - Projects'!$P206)+IF(BB129="x",'3 - Projects'!$P207)+IF(BB130="x",'3 - Projects'!$P208)</f>
        <v>0</v>
      </c>
      <c r="BC366" s="88">
        <f>IF(BC126="x",'3 - Projects'!$P204,0)+IF(BC127="x",'3 - Projects'!$P205)+IF(BC128="x",'3 - Projects'!$P206)+IF(BC129="x",'3 - Projects'!$P207)+IF(BC130="x",'3 - Projects'!$P208)</f>
        <v>0</v>
      </c>
      <c r="BD366" s="88">
        <f>IF(BD126="x",'3 - Projects'!$P204,0)+IF(BD127="x",'3 - Projects'!$P205)+IF(BD128="x",'3 - Projects'!$P206)+IF(BD129="x",'3 - Projects'!$P207)+IF(BD130="x",'3 - Projects'!$P208)</f>
        <v>0</v>
      </c>
      <c r="BE366" s="88">
        <f>IF(BE126="x",'3 - Projects'!$P204,0)+IF(BE127="x",'3 - Projects'!$P205)+IF(BE128="x",'3 - Projects'!$P206)+IF(BE129="x",'3 - Projects'!$P207)+IF(BE130="x",'3 - Projects'!$P208)</f>
        <v>0</v>
      </c>
      <c r="BF366" s="88">
        <f>IF(BF126="x",'3 - Projects'!$P204,0)+IF(BF127="x",'3 - Projects'!$P205)+IF(BF128="x",'3 - Projects'!$P206)+IF(BF129="x",'3 - Projects'!$P207)+IF(BF130="x",'3 - Projects'!$P208)</f>
        <v>0</v>
      </c>
      <c r="BG366" s="88">
        <f>IF(BG126="x",'3 - Projects'!$P204,0)+IF(BG127="x",'3 - Projects'!$P205)+IF(BG128="x",'3 - Projects'!$P206)+IF(BG129="x",'3 - Projects'!$P207)+IF(BG130="x",'3 - Projects'!$P208)</f>
        <v>0</v>
      </c>
      <c r="BH366" s="89">
        <f>IF(BH126="x",'3 - Projects'!$P204,0)+IF(BH127="x",'3 - Projects'!$P205)+IF(BH128="x",'3 - Projects'!$P206)+IF(BH129="x",'3 - Projects'!$P207)+IF(BH130="x",'3 - Projects'!$P208)</f>
        <v>0</v>
      </c>
    </row>
    <row r="367" spans="1:60">
      <c r="A367" s="93" t="s">
        <v>27</v>
      </c>
      <c r="B367" s="82" t="str">
        <f>IF(Resource1_Name&lt;&gt;"",Resource1_Name&amp;"(s)","")</f>
        <v/>
      </c>
      <c r="C367" s="85"/>
      <c r="D367" s="85"/>
      <c r="E367" s="85"/>
      <c r="F367" s="85"/>
      <c r="G367" s="85"/>
      <c r="H367" s="85"/>
      <c r="I367" s="84">
        <f>IF(I131="x",'3 - Projects'!$G214,0)+IF(I132="x",'3 - Projects'!$G215)+IF(I133="x",'3 - Projects'!$G216)+IF(I134="x",'3 - Projects'!$G217)+IF(I135="x",'3 - Projects'!$G218)</f>
        <v>0</v>
      </c>
      <c r="J367" s="85">
        <f>IF(J131="x",'3 - Projects'!$G214,0)+IF(J132="x",'3 - Projects'!$G215)+IF(J133="x",'3 - Projects'!$G216)+IF(J134="x",'3 - Projects'!$G217)+IF(J135="x",'3 - Projects'!$G218)</f>
        <v>0</v>
      </c>
      <c r="K367" s="85">
        <f>IF(K131="x",'3 - Projects'!$G214,0)+IF(K132="x",'3 - Projects'!$G215)+IF(K133="x",'3 - Projects'!$G216)+IF(K134="x",'3 - Projects'!$G217)+IF(K135="x",'3 - Projects'!$G218)</f>
        <v>0</v>
      </c>
      <c r="L367" s="85">
        <f>IF(L131="x",'3 - Projects'!$G214,0)+IF(L132="x",'3 - Projects'!$G215)+IF(L133="x",'3 - Projects'!$G216)+IF(L134="x",'3 - Projects'!$G217)+IF(L135="x",'3 - Projects'!$G218)</f>
        <v>0</v>
      </c>
      <c r="M367" s="85">
        <f>IF(M131="x",'3 - Projects'!$G214,0)+IF(M132="x",'3 - Projects'!$G215)+IF(M133="x",'3 - Projects'!$G216)+IF(M134="x",'3 - Projects'!$G217)+IF(M135="x",'3 - Projects'!$G218)</f>
        <v>0</v>
      </c>
      <c r="N367" s="85">
        <f>IF(N131="x",'3 - Projects'!$G214,0)+IF(N132="x",'3 - Projects'!$G215)+IF(N133="x",'3 - Projects'!$G216)+IF(N134="x",'3 - Projects'!$G217)+IF(N135="x",'3 - Projects'!$G218)</f>
        <v>0</v>
      </c>
      <c r="O367" s="85">
        <f>IF(O131="x",'3 - Projects'!$G214,0)+IF(O132="x",'3 - Projects'!$G215)+IF(O133="x",'3 - Projects'!$G216)+IF(O134="x",'3 - Projects'!$G217)+IF(O135="x",'3 - Projects'!$G218)</f>
        <v>0</v>
      </c>
      <c r="P367" s="85">
        <f>IF(P131="x",'3 - Projects'!$G214,0)+IF(P132="x",'3 - Projects'!$G215)+IF(P133="x",'3 - Projects'!$G216)+IF(P134="x",'3 - Projects'!$G217)+IF(P135="x",'3 - Projects'!$G218)</f>
        <v>0</v>
      </c>
      <c r="Q367" s="85">
        <f>IF(Q131="x",'3 - Projects'!$G214,0)+IF(Q132="x",'3 - Projects'!$G215)+IF(Q133="x",'3 - Projects'!$G216)+IF(Q134="x",'3 - Projects'!$G217)+IF(Q135="x",'3 - Projects'!$G218)</f>
        <v>0</v>
      </c>
      <c r="R367" s="85">
        <f>IF(R131="x",'3 - Projects'!$G214,0)+IF(R132="x",'3 - Projects'!$G215)+IF(R133="x",'3 - Projects'!$G216)+IF(R134="x",'3 - Projects'!$G217)+IF(R135="x",'3 - Projects'!$G218)</f>
        <v>0</v>
      </c>
      <c r="S367" s="85">
        <f>IF(S131="x",'3 - Projects'!$G214,0)+IF(S132="x",'3 - Projects'!$G215)+IF(S133="x",'3 - Projects'!$G216)+IF(S134="x",'3 - Projects'!$G217)+IF(S135="x",'3 - Projects'!$G218)</f>
        <v>0</v>
      </c>
      <c r="T367" s="85">
        <f>IF(T131="x",'3 - Projects'!$G214,0)+IF(T132="x",'3 - Projects'!$G215)+IF(T133="x",'3 - Projects'!$G216)+IF(T134="x",'3 - Projects'!$G217)+IF(T135="x",'3 - Projects'!$G218)</f>
        <v>0</v>
      </c>
      <c r="U367" s="85">
        <f>IF(U131="x",'3 - Projects'!$G214,0)+IF(U132="x",'3 - Projects'!$G215)+IF(U133="x",'3 - Projects'!$G216)+IF(U134="x",'3 - Projects'!$G217)+IF(U135="x",'3 - Projects'!$G218)</f>
        <v>0</v>
      </c>
      <c r="V367" s="85">
        <f>IF(V131="x",'3 - Projects'!$G214,0)+IF(V132="x",'3 - Projects'!$G215)+IF(V133="x",'3 - Projects'!$G216)+IF(V134="x",'3 - Projects'!$G217)+IF(V135="x",'3 - Projects'!$G218)</f>
        <v>0</v>
      </c>
      <c r="W367" s="85">
        <f>IF(W131="x",'3 - Projects'!$G214,0)+IF(W132="x",'3 - Projects'!$G215)+IF(W133="x",'3 - Projects'!$G216)+IF(W134="x",'3 - Projects'!$G217)+IF(W135="x",'3 - Projects'!$G218)</f>
        <v>0</v>
      </c>
      <c r="X367" s="85">
        <f>IF(X131="x",'3 - Projects'!$G214,0)+IF(X132="x",'3 - Projects'!$G215)+IF(X133="x",'3 - Projects'!$G216)+IF(X134="x",'3 - Projects'!$G217)+IF(X135="x",'3 - Projects'!$G218)</f>
        <v>0</v>
      </c>
      <c r="Y367" s="85">
        <f>IF(Y131="x",'3 - Projects'!$G214,0)+IF(Y132="x",'3 - Projects'!$G215)+IF(Y133="x",'3 - Projects'!$G216)+IF(Y134="x",'3 - Projects'!$G217)+IF(Y135="x",'3 - Projects'!$G218)</f>
        <v>0</v>
      </c>
      <c r="Z367" s="85">
        <f>IF(Z131="x",'3 - Projects'!$G214,0)+IF(Z132="x",'3 - Projects'!$G215)+IF(Z133="x",'3 - Projects'!$G216)+IF(Z134="x",'3 - Projects'!$G217)+IF(Z135="x",'3 - Projects'!$G218)</f>
        <v>0</v>
      </c>
      <c r="AA367" s="85">
        <f>IF(AA131="x",'3 - Projects'!$G214,0)+IF(AA132="x",'3 - Projects'!$G215)+IF(AA133="x",'3 - Projects'!$G216)+IF(AA134="x",'3 - Projects'!$G217)+IF(AA135="x",'3 - Projects'!$G218)</f>
        <v>0</v>
      </c>
      <c r="AB367" s="85">
        <f>IF(AB131="x",'3 - Projects'!$G214,0)+IF(AB132="x",'3 - Projects'!$G215)+IF(AB133="x",'3 - Projects'!$G216)+IF(AB134="x",'3 - Projects'!$G217)+IF(AB135="x",'3 - Projects'!$G218)</f>
        <v>0</v>
      </c>
      <c r="AC367" s="85">
        <f>IF(AC131="x",'3 - Projects'!$G214,0)+IF(AC132="x",'3 - Projects'!$G215)+IF(AC133="x",'3 - Projects'!$G216)+IF(AC134="x",'3 - Projects'!$G217)+IF(AC135="x",'3 - Projects'!$G218)</f>
        <v>0</v>
      </c>
      <c r="AD367" s="85">
        <f>IF(AD131="x",'3 - Projects'!$G214,0)+IF(AD132="x",'3 - Projects'!$G215)+IF(AD133="x",'3 - Projects'!$G216)+IF(AD134="x",'3 - Projects'!$G217)+IF(AD135="x",'3 - Projects'!$G218)</f>
        <v>0</v>
      </c>
      <c r="AE367" s="85">
        <f>IF(AE131="x",'3 - Projects'!$G214,0)+IF(AE132="x",'3 - Projects'!$G215)+IF(AE133="x",'3 - Projects'!$G216)+IF(AE134="x",'3 - Projects'!$G217)+IF(AE135="x",'3 - Projects'!$G218)</f>
        <v>0</v>
      </c>
      <c r="AF367" s="85">
        <f>IF(AF131="x",'3 - Projects'!$G214,0)+IF(AF132="x",'3 - Projects'!$G215)+IF(AF133="x",'3 - Projects'!$G216)+IF(AF134="x",'3 - Projects'!$G217)+IF(AF135="x",'3 - Projects'!$G218)</f>
        <v>0</v>
      </c>
      <c r="AG367" s="85">
        <f>IF(AG131="x",'3 - Projects'!$G214,0)+IF(AG132="x",'3 - Projects'!$G215)+IF(AG133="x",'3 - Projects'!$G216)+IF(AG134="x",'3 - Projects'!$G217)+IF(AG135="x",'3 - Projects'!$G218)</f>
        <v>0</v>
      </c>
      <c r="AH367" s="85">
        <f>IF(AH131="x",'3 - Projects'!$G214,0)+IF(AH132="x",'3 - Projects'!$G215)+IF(AH133="x",'3 - Projects'!$G216)+IF(AH134="x",'3 - Projects'!$G217)+IF(AH135="x",'3 - Projects'!$G218)</f>
        <v>0</v>
      </c>
      <c r="AI367" s="85">
        <f>IF(AI131="x",'3 - Projects'!$G214,0)+IF(AI132="x",'3 - Projects'!$G215)+IF(AI133="x",'3 - Projects'!$G216)+IF(AI134="x",'3 - Projects'!$G217)+IF(AI135="x",'3 - Projects'!$G218)</f>
        <v>0</v>
      </c>
      <c r="AJ367" s="85">
        <f>IF(AJ131="x",'3 - Projects'!$G214,0)+IF(AJ132="x",'3 - Projects'!$G215)+IF(AJ133="x",'3 - Projects'!$G216)+IF(AJ134="x",'3 - Projects'!$G217)+IF(AJ135="x",'3 - Projects'!$G218)</f>
        <v>0</v>
      </c>
      <c r="AK367" s="85">
        <f>IF(AK131="x",'3 - Projects'!$G214,0)+IF(AK132="x",'3 - Projects'!$G215)+IF(AK133="x",'3 - Projects'!$G216)+IF(AK134="x",'3 - Projects'!$G217)+IF(AK135="x",'3 - Projects'!$G218)</f>
        <v>0</v>
      </c>
      <c r="AL367" s="85">
        <f>IF(AL131="x",'3 - Projects'!$G214,0)+IF(AL132="x",'3 - Projects'!$G215)+IF(AL133="x",'3 - Projects'!$G216)+IF(AL134="x",'3 - Projects'!$G217)+IF(AL135="x",'3 - Projects'!$G218)</f>
        <v>0</v>
      </c>
      <c r="AM367" s="85">
        <f>IF(AM131="x",'3 - Projects'!$G214,0)+IF(AM132="x",'3 - Projects'!$G215)+IF(AM133="x",'3 - Projects'!$G216)+IF(AM134="x",'3 - Projects'!$G217)+IF(AM135="x",'3 - Projects'!$G218)</f>
        <v>0</v>
      </c>
      <c r="AN367" s="85">
        <f>IF(AN131="x",'3 - Projects'!$G214,0)+IF(AN132="x",'3 - Projects'!$G215)+IF(AN133="x",'3 - Projects'!$G216)+IF(AN134="x",'3 - Projects'!$G217)+IF(AN135="x",'3 - Projects'!$G218)</f>
        <v>0</v>
      </c>
      <c r="AO367" s="85">
        <f>IF(AO131="x",'3 - Projects'!$G214,0)+IF(AO132="x",'3 - Projects'!$G215)+IF(AO133="x",'3 - Projects'!$G216)+IF(AO134="x",'3 - Projects'!$G217)+IF(AO135="x",'3 - Projects'!$G218)</f>
        <v>0</v>
      </c>
      <c r="AP367" s="85">
        <f>IF(AP131="x",'3 - Projects'!$G214,0)+IF(AP132="x",'3 - Projects'!$G215)+IF(AP133="x",'3 - Projects'!$G216)+IF(AP134="x",'3 - Projects'!$G217)+IF(AP135="x",'3 - Projects'!$G218)</f>
        <v>0</v>
      </c>
      <c r="AQ367" s="85">
        <f>IF(AQ131="x",'3 - Projects'!$G214,0)+IF(AQ132="x",'3 - Projects'!$G215)+IF(AQ133="x",'3 - Projects'!$G216)+IF(AQ134="x",'3 - Projects'!$G217)+IF(AQ135="x",'3 - Projects'!$G218)</f>
        <v>0</v>
      </c>
      <c r="AR367" s="85">
        <f>IF(AR131="x",'3 - Projects'!$G214,0)+IF(AR132="x",'3 - Projects'!$G215)+IF(AR133="x",'3 - Projects'!$G216)+IF(AR134="x",'3 - Projects'!$G217)+IF(AR135="x",'3 - Projects'!$G218)</f>
        <v>0</v>
      </c>
      <c r="AS367" s="85">
        <f>IF(AS131="x",'3 - Projects'!$G214,0)+IF(AS132="x",'3 - Projects'!$G215)+IF(AS133="x",'3 - Projects'!$G216)+IF(AS134="x",'3 - Projects'!$G217)+IF(AS135="x",'3 - Projects'!$G218)</f>
        <v>0</v>
      </c>
      <c r="AT367" s="85">
        <f>IF(AT131="x",'3 - Projects'!$G214,0)+IF(AT132="x",'3 - Projects'!$G215)+IF(AT133="x",'3 - Projects'!$G216)+IF(AT134="x",'3 - Projects'!$G217)+IF(AT135="x",'3 - Projects'!$G218)</f>
        <v>0</v>
      </c>
      <c r="AU367" s="85">
        <f>IF(AU131="x",'3 - Projects'!$G214,0)+IF(AU132="x",'3 - Projects'!$G215)+IF(AU133="x",'3 - Projects'!$G216)+IF(AU134="x",'3 - Projects'!$G217)+IF(AU135="x",'3 - Projects'!$G218)</f>
        <v>0</v>
      </c>
      <c r="AV367" s="85">
        <f>IF(AV131="x",'3 - Projects'!$G214,0)+IF(AV132="x",'3 - Projects'!$G215)+IF(AV133="x",'3 - Projects'!$G216)+IF(AV134="x",'3 - Projects'!$G217)+IF(AV135="x",'3 - Projects'!$G218)</f>
        <v>0</v>
      </c>
      <c r="AW367" s="85">
        <f>IF(AW131="x",'3 - Projects'!$G214,0)+IF(AW132="x",'3 - Projects'!$G215)+IF(AW133="x",'3 - Projects'!$G216)+IF(AW134="x",'3 - Projects'!$G217)+IF(AW135="x",'3 - Projects'!$G218)</f>
        <v>0</v>
      </c>
      <c r="AX367" s="85">
        <f>IF(AX131="x",'3 - Projects'!$G214,0)+IF(AX132="x",'3 - Projects'!$G215)+IF(AX133="x",'3 - Projects'!$G216)+IF(AX134="x",'3 - Projects'!$G217)+IF(AX135="x",'3 - Projects'!$G218)</f>
        <v>0</v>
      </c>
      <c r="AY367" s="85">
        <f>IF(AY131="x",'3 - Projects'!$G214,0)+IF(AY132="x",'3 - Projects'!$G215)+IF(AY133="x",'3 - Projects'!$G216)+IF(AY134="x",'3 - Projects'!$G217)+IF(AY135="x",'3 - Projects'!$G218)</f>
        <v>0</v>
      </c>
      <c r="AZ367" s="85">
        <f>IF(AZ131="x",'3 - Projects'!$G214,0)+IF(AZ132="x",'3 - Projects'!$G215)+IF(AZ133="x",'3 - Projects'!$G216)+IF(AZ134="x",'3 - Projects'!$G217)+IF(AZ135="x",'3 - Projects'!$G218)</f>
        <v>0</v>
      </c>
      <c r="BA367" s="85">
        <f>IF(BA131="x",'3 - Projects'!$G214,0)+IF(BA132="x",'3 - Projects'!$G215)+IF(BA133="x",'3 - Projects'!$G216)+IF(BA134="x",'3 - Projects'!$G217)+IF(BA135="x",'3 - Projects'!$G218)</f>
        <v>0</v>
      </c>
      <c r="BB367" s="85">
        <f>IF(BB131="x",'3 - Projects'!$G214,0)+IF(BB132="x",'3 - Projects'!$G215)+IF(BB133="x",'3 - Projects'!$G216)+IF(BB134="x",'3 - Projects'!$G217)+IF(BB135="x",'3 - Projects'!$G218)</f>
        <v>0</v>
      </c>
      <c r="BC367" s="85">
        <f>IF(BC131="x",'3 - Projects'!$G214,0)+IF(BC132="x",'3 - Projects'!$G215)+IF(BC133="x",'3 - Projects'!$G216)+IF(BC134="x",'3 - Projects'!$G217)+IF(BC135="x",'3 - Projects'!$G218)</f>
        <v>0</v>
      </c>
      <c r="BD367" s="85">
        <f>IF(BD131="x",'3 - Projects'!$G214,0)+IF(BD132="x",'3 - Projects'!$G215)+IF(BD133="x",'3 - Projects'!$G216)+IF(BD134="x",'3 - Projects'!$G217)+IF(BD135="x",'3 - Projects'!$G218)</f>
        <v>0</v>
      </c>
      <c r="BE367" s="85">
        <f>IF(BE131="x",'3 - Projects'!$G214,0)+IF(BE132="x",'3 - Projects'!$G215)+IF(BE133="x",'3 - Projects'!$G216)+IF(BE134="x",'3 - Projects'!$G217)+IF(BE135="x",'3 - Projects'!$G218)</f>
        <v>0</v>
      </c>
      <c r="BF367" s="85">
        <f>IF(BF131="x",'3 - Projects'!$G214,0)+IF(BF132="x",'3 - Projects'!$G215)+IF(BF133="x",'3 - Projects'!$G216)+IF(BF134="x",'3 - Projects'!$G217)+IF(BF135="x",'3 - Projects'!$G218)</f>
        <v>0</v>
      </c>
      <c r="BG367" s="85">
        <f>IF(BG131="x",'3 - Projects'!$G214,0)+IF(BG132="x",'3 - Projects'!$G215)+IF(BG133="x",'3 - Projects'!$G216)+IF(BG134="x",'3 - Projects'!$G217)+IF(BG135="x",'3 - Projects'!$G218)</f>
        <v>0</v>
      </c>
      <c r="BH367" s="86">
        <f>IF(BH131="x",'3 - Projects'!$G214,0)+IF(BH132="x",'3 - Projects'!$G215)+IF(BH133="x",'3 - Projects'!$G216)+IF(BH134="x",'3 - Projects'!$G217)+IF(BH135="x",'3 - Projects'!$G218)</f>
        <v>0</v>
      </c>
    </row>
    <row r="368" spans="1:60">
      <c r="A368" s="84"/>
      <c r="B368" s="85" t="str">
        <f>IF(Resource2_Name&lt;&gt;"",Resource2_Name&amp;"(s)","")</f>
        <v/>
      </c>
      <c r="C368" s="85"/>
      <c r="D368" s="85"/>
      <c r="E368" s="85"/>
      <c r="F368" s="85"/>
      <c r="G368" s="85"/>
      <c r="H368" s="85"/>
      <c r="I368" s="84">
        <f>IF(I131="x",'3 - Projects'!$H214,0)+IF(I132="x",'3 - Projects'!$H215)+IF(I133="x",'3 - Projects'!$H216)+IF(I133="x",'3 - Projects'!$H217)+IF(I135="x",'3 - Projects'!$H218)</f>
        <v>0</v>
      </c>
      <c r="J368" s="85">
        <f>IF(J131="x",'3 - Projects'!$H214,0)+IF(J132="x",'3 - Projects'!$H215)+IF(J133="x",'3 - Projects'!$H216)+IF(J133="x",'3 - Projects'!$H217)+IF(J135="x",'3 - Projects'!$H218)</f>
        <v>0</v>
      </c>
      <c r="K368" s="85">
        <f>IF(K131="x",'3 - Projects'!$H214,0)+IF(K132="x",'3 - Projects'!$H215)+IF(K133="x",'3 - Projects'!$H216)+IF(K133="x",'3 - Projects'!$H217)+IF(K135="x",'3 - Projects'!$H218)</f>
        <v>0</v>
      </c>
      <c r="L368" s="85">
        <f>IF(L131="x",'3 - Projects'!$H214,0)+IF(L132="x",'3 - Projects'!$H215)+IF(L133="x",'3 - Projects'!$H216)+IF(L133="x",'3 - Projects'!$H217)+IF(L135="x",'3 - Projects'!$H218)</f>
        <v>0</v>
      </c>
      <c r="M368" s="85">
        <f>IF(M131="x",'3 - Projects'!$H214,0)+IF(M132="x",'3 - Projects'!$H215)+IF(M133="x",'3 - Projects'!$H216)+IF(M133="x",'3 - Projects'!$H217)+IF(M135="x",'3 - Projects'!$H218)</f>
        <v>0</v>
      </c>
      <c r="N368" s="85">
        <f>IF(N131="x",'3 - Projects'!$H214,0)+IF(N132="x",'3 - Projects'!$H215)+IF(N133="x",'3 - Projects'!$H216)+IF(N133="x",'3 - Projects'!$H217)+IF(N135="x",'3 - Projects'!$H218)</f>
        <v>0</v>
      </c>
      <c r="O368" s="85">
        <f>IF(O131="x",'3 - Projects'!$H214,0)+IF(O132="x",'3 - Projects'!$H215)+IF(O133="x",'3 - Projects'!$H216)+IF(O133="x",'3 - Projects'!$H217)+IF(O135="x",'3 - Projects'!$H218)</f>
        <v>0</v>
      </c>
      <c r="P368" s="85">
        <f>IF(P131="x",'3 - Projects'!$H214,0)+IF(P132="x",'3 - Projects'!$H215)+IF(P133="x",'3 - Projects'!$H216)+IF(P133="x",'3 - Projects'!$H217)+IF(P135="x",'3 - Projects'!$H218)</f>
        <v>0</v>
      </c>
      <c r="Q368" s="85">
        <f>IF(Q131="x",'3 - Projects'!$H214,0)+IF(Q132="x",'3 - Projects'!$H215)+IF(Q133="x",'3 - Projects'!$H216)+IF(Q133="x",'3 - Projects'!$H217)+IF(Q135="x",'3 - Projects'!$H218)</f>
        <v>0</v>
      </c>
      <c r="R368" s="85">
        <f>IF(R131="x",'3 - Projects'!$H214,0)+IF(R132="x",'3 - Projects'!$H215)+IF(R133="x",'3 - Projects'!$H216)+IF(R133="x",'3 - Projects'!$H217)+IF(R135="x",'3 - Projects'!$H218)</f>
        <v>0</v>
      </c>
      <c r="S368" s="85">
        <f>IF(S131="x",'3 - Projects'!$H214,0)+IF(S132="x",'3 - Projects'!$H215)+IF(S133="x",'3 - Projects'!$H216)+IF(S133="x",'3 - Projects'!$H217)+IF(S135="x",'3 - Projects'!$H218)</f>
        <v>0</v>
      </c>
      <c r="T368" s="85">
        <f>IF(T131="x",'3 - Projects'!$H214,0)+IF(T132="x",'3 - Projects'!$H215)+IF(T133="x",'3 - Projects'!$H216)+IF(T133="x",'3 - Projects'!$H217)+IF(T135="x",'3 - Projects'!$H218)</f>
        <v>0</v>
      </c>
      <c r="U368" s="85">
        <f>IF(U131="x",'3 - Projects'!$H214,0)+IF(U132="x",'3 - Projects'!$H215)+IF(U133="x",'3 - Projects'!$H216)+IF(U133="x",'3 - Projects'!$H217)+IF(U135="x",'3 - Projects'!$H218)</f>
        <v>0</v>
      </c>
      <c r="V368" s="85">
        <f>IF(V131="x",'3 - Projects'!$H214,0)+IF(V132="x",'3 - Projects'!$H215)+IF(V133="x",'3 - Projects'!$H216)+IF(V133="x",'3 - Projects'!$H217)+IF(V135="x",'3 - Projects'!$H218)</f>
        <v>0</v>
      </c>
      <c r="W368" s="85">
        <f>IF(W131="x",'3 - Projects'!$H214,0)+IF(W132="x",'3 - Projects'!$H215)+IF(W133="x",'3 - Projects'!$H216)+IF(W133="x",'3 - Projects'!$H217)+IF(W135="x",'3 - Projects'!$H218)</f>
        <v>0</v>
      </c>
      <c r="X368" s="85">
        <f>IF(X131="x",'3 - Projects'!$H214,0)+IF(X132="x",'3 - Projects'!$H215)+IF(X133="x",'3 - Projects'!$H216)+IF(X133="x",'3 - Projects'!$H217)+IF(X135="x",'3 - Projects'!$H218)</f>
        <v>0</v>
      </c>
      <c r="Y368" s="85">
        <f>IF(Y131="x",'3 - Projects'!$H214,0)+IF(Y132="x",'3 - Projects'!$H215)+IF(Y133="x",'3 - Projects'!$H216)+IF(Y133="x",'3 - Projects'!$H217)+IF(Y135="x",'3 - Projects'!$H218)</f>
        <v>0</v>
      </c>
      <c r="Z368" s="85">
        <f>IF(Z131="x",'3 - Projects'!$H214,0)+IF(Z132="x",'3 - Projects'!$H215)+IF(Z133="x",'3 - Projects'!$H216)+IF(Z133="x",'3 - Projects'!$H217)+IF(Z135="x",'3 - Projects'!$H218)</f>
        <v>0</v>
      </c>
      <c r="AA368" s="85">
        <f>IF(AA131="x",'3 - Projects'!$H214,0)+IF(AA132="x",'3 - Projects'!$H215)+IF(AA133="x",'3 - Projects'!$H216)+IF(AA133="x",'3 - Projects'!$H217)+IF(AA135="x",'3 - Projects'!$H218)</f>
        <v>0</v>
      </c>
      <c r="AB368" s="85">
        <f>IF(AB131="x",'3 - Projects'!$H214,0)+IF(AB132="x",'3 - Projects'!$H215)+IF(AB133="x",'3 - Projects'!$H216)+IF(AB133="x",'3 - Projects'!$H217)+IF(AB135="x",'3 - Projects'!$H218)</f>
        <v>0</v>
      </c>
      <c r="AC368" s="85">
        <f>IF(AC131="x",'3 - Projects'!$H214,0)+IF(AC132="x",'3 - Projects'!$H215)+IF(AC133="x",'3 - Projects'!$H216)+IF(AC133="x",'3 - Projects'!$H217)+IF(AC135="x",'3 - Projects'!$H218)</f>
        <v>0</v>
      </c>
      <c r="AD368" s="85">
        <f>IF(AD131="x",'3 - Projects'!$H214,0)+IF(AD132="x",'3 - Projects'!$H215)+IF(AD133="x",'3 - Projects'!$H216)+IF(AD133="x",'3 - Projects'!$H217)+IF(AD135="x",'3 - Projects'!$H218)</f>
        <v>0</v>
      </c>
      <c r="AE368" s="85">
        <f>IF(AE131="x",'3 - Projects'!$H214,0)+IF(AE132="x",'3 - Projects'!$H215)+IF(AE133="x",'3 - Projects'!$H216)+IF(AE133="x",'3 - Projects'!$H217)+IF(AE135="x",'3 - Projects'!$H218)</f>
        <v>0</v>
      </c>
      <c r="AF368" s="85">
        <f>IF(AF131="x",'3 - Projects'!$H214,0)+IF(AF132="x",'3 - Projects'!$H215)+IF(AF133="x",'3 - Projects'!$H216)+IF(AF133="x",'3 - Projects'!$H217)+IF(AF135="x",'3 - Projects'!$H218)</f>
        <v>0</v>
      </c>
      <c r="AG368" s="85">
        <f>IF(AG131="x",'3 - Projects'!$H214,0)+IF(AG132="x",'3 - Projects'!$H215)+IF(AG133="x",'3 - Projects'!$H216)+IF(AG133="x",'3 - Projects'!$H217)+IF(AG135="x",'3 - Projects'!$H218)</f>
        <v>0</v>
      </c>
      <c r="AH368" s="85">
        <f>IF(AH131="x",'3 - Projects'!$H214,0)+IF(AH132="x",'3 - Projects'!$H215)+IF(AH133="x",'3 - Projects'!$H216)+IF(AH133="x",'3 - Projects'!$H217)+IF(AH135="x",'3 - Projects'!$H218)</f>
        <v>0</v>
      </c>
      <c r="AI368" s="85">
        <f>IF(AI131="x",'3 - Projects'!$H214,0)+IF(AI132="x",'3 - Projects'!$H215)+IF(AI133="x",'3 - Projects'!$H216)+IF(AI133="x",'3 - Projects'!$H217)+IF(AI135="x",'3 - Projects'!$H218)</f>
        <v>0</v>
      </c>
      <c r="AJ368" s="85">
        <f>IF(AJ131="x",'3 - Projects'!$H214,0)+IF(AJ132="x",'3 - Projects'!$H215)+IF(AJ133="x",'3 - Projects'!$H216)+IF(AJ133="x",'3 - Projects'!$H217)+IF(AJ135="x",'3 - Projects'!$H218)</f>
        <v>0</v>
      </c>
      <c r="AK368" s="85">
        <f>IF(AK131="x",'3 - Projects'!$H214,0)+IF(AK132="x",'3 - Projects'!$H215)+IF(AK133="x",'3 - Projects'!$H216)+IF(AK133="x",'3 - Projects'!$H217)+IF(AK135="x",'3 - Projects'!$H218)</f>
        <v>0</v>
      </c>
      <c r="AL368" s="85">
        <f>IF(AL131="x",'3 - Projects'!$H214,0)+IF(AL132="x",'3 - Projects'!$H215)+IF(AL133="x",'3 - Projects'!$H216)+IF(AL133="x",'3 - Projects'!$H217)+IF(AL135="x",'3 - Projects'!$H218)</f>
        <v>0</v>
      </c>
      <c r="AM368" s="85">
        <f>IF(AM131="x",'3 - Projects'!$H214,0)+IF(AM132="x",'3 - Projects'!$H215)+IF(AM133="x",'3 - Projects'!$H216)+IF(AM133="x",'3 - Projects'!$H217)+IF(AM135="x",'3 - Projects'!$H218)</f>
        <v>0</v>
      </c>
      <c r="AN368" s="85">
        <f>IF(AN131="x",'3 - Projects'!$H214,0)+IF(AN132="x",'3 - Projects'!$H215)+IF(AN133="x",'3 - Projects'!$H216)+IF(AN133="x",'3 - Projects'!$H217)+IF(AN135="x",'3 - Projects'!$H218)</f>
        <v>0</v>
      </c>
      <c r="AO368" s="85">
        <f>IF(AO131="x",'3 - Projects'!$H214,0)+IF(AO132="x",'3 - Projects'!$H215)+IF(AO133="x",'3 - Projects'!$H216)+IF(AO133="x",'3 - Projects'!$H217)+IF(AO135="x",'3 - Projects'!$H218)</f>
        <v>0</v>
      </c>
      <c r="AP368" s="85">
        <f>IF(AP131="x",'3 - Projects'!$H214,0)+IF(AP132="x",'3 - Projects'!$H215)+IF(AP133="x",'3 - Projects'!$H216)+IF(AP133="x",'3 - Projects'!$H217)+IF(AP135="x",'3 - Projects'!$H218)</f>
        <v>0</v>
      </c>
      <c r="AQ368" s="85">
        <f>IF(AQ131="x",'3 - Projects'!$H214,0)+IF(AQ132="x",'3 - Projects'!$H215)+IF(AQ133="x",'3 - Projects'!$H216)+IF(AQ133="x",'3 - Projects'!$H217)+IF(AQ135="x",'3 - Projects'!$H218)</f>
        <v>0</v>
      </c>
      <c r="AR368" s="85">
        <f>IF(AR131="x",'3 - Projects'!$H214,0)+IF(AR132="x",'3 - Projects'!$H215)+IF(AR133="x",'3 - Projects'!$H216)+IF(AR133="x",'3 - Projects'!$H217)+IF(AR135="x",'3 - Projects'!$H218)</f>
        <v>0</v>
      </c>
      <c r="AS368" s="85">
        <f>IF(AS131="x",'3 - Projects'!$H214,0)+IF(AS132="x",'3 - Projects'!$H215)+IF(AS133="x",'3 - Projects'!$H216)+IF(AS133="x",'3 - Projects'!$H217)+IF(AS135="x",'3 - Projects'!$H218)</f>
        <v>0</v>
      </c>
      <c r="AT368" s="85">
        <f>IF(AT131="x",'3 - Projects'!$H214,0)+IF(AT132="x",'3 - Projects'!$H215)+IF(AT133="x",'3 - Projects'!$H216)+IF(AT133="x",'3 - Projects'!$H217)+IF(AT135="x",'3 - Projects'!$H218)</f>
        <v>0</v>
      </c>
      <c r="AU368" s="85">
        <f>IF(AU131="x",'3 - Projects'!$H214,0)+IF(AU132="x",'3 - Projects'!$H215)+IF(AU133="x",'3 - Projects'!$H216)+IF(AU133="x",'3 - Projects'!$H217)+IF(AU135="x",'3 - Projects'!$H218)</f>
        <v>0</v>
      </c>
      <c r="AV368" s="85">
        <f>IF(AV131="x",'3 - Projects'!$H214,0)+IF(AV132="x",'3 - Projects'!$H215)+IF(AV133="x",'3 - Projects'!$H216)+IF(AV133="x",'3 - Projects'!$H217)+IF(AV135="x",'3 - Projects'!$H218)</f>
        <v>0</v>
      </c>
      <c r="AW368" s="85">
        <f>IF(AW131="x",'3 - Projects'!$H214,0)+IF(AW132="x",'3 - Projects'!$H215)+IF(AW133="x",'3 - Projects'!$H216)+IF(AW133="x",'3 - Projects'!$H217)+IF(AW135="x",'3 - Projects'!$H218)</f>
        <v>0</v>
      </c>
      <c r="AX368" s="85">
        <f>IF(AX131="x",'3 - Projects'!$H214,0)+IF(AX132="x",'3 - Projects'!$H215)+IF(AX133="x",'3 - Projects'!$H216)+IF(AX133="x",'3 - Projects'!$H217)+IF(AX135="x",'3 - Projects'!$H218)</f>
        <v>0</v>
      </c>
      <c r="AY368" s="85">
        <f>IF(AY131="x",'3 - Projects'!$H214,0)+IF(AY132="x",'3 - Projects'!$H215)+IF(AY133="x",'3 - Projects'!$H216)+IF(AY133="x",'3 - Projects'!$H217)+IF(AY135="x",'3 - Projects'!$H218)</f>
        <v>0</v>
      </c>
      <c r="AZ368" s="85">
        <f>IF(AZ131="x",'3 - Projects'!$H214,0)+IF(AZ132="x",'3 - Projects'!$H215)+IF(AZ133="x",'3 - Projects'!$H216)+IF(AZ133="x",'3 - Projects'!$H217)+IF(AZ135="x",'3 - Projects'!$H218)</f>
        <v>0</v>
      </c>
      <c r="BA368" s="85">
        <f>IF(BA131="x",'3 - Projects'!$H214,0)+IF(BA132="x",'3 - Projects'!$H215)+IF(BA133="x",'3 - Projects'!$H216)+IF(BA133="x",'3 - Projects'!$H217)+IF(BA135="x",'3 - Projects'!$H218)</f>
        <v>0</v>
      </c>
      <c r="BB368" s="85">
        <f>IF(BB131="x",'3 - Projects'!$H214,0)+IF(BB132="x",'3 - Projects'!$H215)+IF(BB133="x",'3 - Projects'!$H216)+IF(BB133="x",'3 - Projects'!$H217)+IF(BB135="x",'3 - Projects'!$H218)</f>
        <v>0</v>
      </c>
      <c r="BC368" s="85">
        <f>IF(BC131="x",'3 - Projects'!$H214,0)+IF(BC132="x",'3 - Projects'!$H215)+IF(BC133="x",'3 - Projects'!$H216)+IF(BC133="x",'3 - Projects'!$H217)+IF(BC135="x",'3 - Projects'!$H218)</f>
        <v>0</v>
      </c>
      <c r="BD368" s="85">
        <f>IF(BD131="x",'3 - Projects'!$H214,0)+IF(BD132="x",'3 - Projects'!$H215)+IF(BD133="x",'3 - Projects'!$H216)+IF(BD133="x",'3 - Projects'!$H217)+IF(BD135="x",'3 - Projects'!$H218)</f>
        <v>0</v>
      </c>
      <c r="BE368" s="85">
        <f>IF(BE131="x",'3 - Projects'!$H214,0)+IF(BE132="x",'3 - Projects'!$H215)+IF(BE133="x",'3 - Projects'!$H216)+IF(BE133="x",'3 - Projects'!$H217)+IF(BE135="x",'3 - Projects'!$H218)</f>
        <v>0</v>
      </c>
      <c r="BF368" s="85">
        <f>IF(BF131="x",'3 - Projects'!$H214,0)+IF(BF132="x",'3 - Projects'!$H215)+IF(BF133="x",'3 - Projects'!$H216)+IF(BF133="x",'3 - Projects'!$H217)+IF(BF135="x",'3 - Projects'!$H218)</f>
        <v>0</v>
      </c>
      <c r="BG368" s="85">
        <f>IF(BG131="x",'3 - Projects'!$H214,0)+IF(BG132="x",'3 - Projects'!$H215)+IF(BG133="x",'3 - Projects'!$H216)+IF(BG133="x",'3 - Projects'!$H217)+IF(BG135="x",'3 - Projects'!$H218)</f>
        <v>0</v>
      </c>
      <c r="BH368" s="86">
        <f>IF(BH131="x",'3 - Projects'!$H214,0)+IF(BH132="x",'3 - Projects'!$H215)+IF(BH133="x",'3 - Projects'!$H216)+IF(BH133="x",'3 - Projects'!$H217)+IF(BH135="x",'3 - Projects'!$H218)</f>
        <v>0</v>
      </c>
    </row>
    <row r="369" spans="1:60">
      <c r="A369" s="84"/>
      <c r="B369" s="85" t="str">
        <f>IF(Resource3_Name&lt;&gt;"",Resource3_Name&amp;"(s)","")</f>
        <v/>
      </c>
      <c r="C369" s="85"/>
      <c r="D369" s="85"/>
      <c r="E369" s="85"/>
      <c r="F369" s="85"/>
      <c r="G369" s="85"/>
      <c r="H369" s="85"/>
      <c r="I369" s="84">
        <f>IF(I131="x",'3 - Projects'!$I214,0)+IF(I132="x",'3 - Projects'!$I215)+IF(I133="x",'3 - Projects'!$I216)+IF(I134="x",'3 - Projects'!$I217)+IF(I135="x",'3 - Projects'!$I218)</f>
        <v>0</v>
      </c>
      <c r="J369" s="85">
        <f>IF(J131="x",'3 - Projects'!$I214,0)+IF(J132="x",'3 - Projects'!$I215)+IF(J133="x",'3 - Projects'!$I216)+IF(J134="x",'3 - Projects'!$I217)+IF(J135="x",'3 - Projects'!$I218)</f>
        <v>0</v>
      </c>
      <c r="K369" s="85">
        <f>IF(K131="x",'3 - Projects'!$I214,0)+IF(K132="x",'3 - Projects'!$I215)+IF(K133="x",'3 - Projects'!$I216)+IF(K134="x",'3 - Projects'!$I217)+IF(K135="x",'3 - Projects'!$I218)</f>
        <v>0</v>
      </c>
      <c r="L369" s="85">
        <f>IF(L131="x",'3 - Projects'!$I214,0)+IF(L132="x",'3 - Projects'!$I215)+IF(L133="x",'3 - Projects'!$I216)+IF(L134="x",'3 - Projects'!$I217)+IF(L135="x",'3 - Projects'!$I218)</f>
        <v>0</v>
      </c>
      <c r="M369" s="85">
        <f>IF(M131="x",'3 - Projects'!$I214,0)+IF(M132="x",'3 - Projects'!$I215)+IF(M133="x",'3 - Projects'!$I216)+IF(M134="x",'3 - Projects'!$I217)+IF(M135="x",'3 - Projects'!$I218)</f>
        <v>0</v>
      </c>
      <c r="N369" s="85">
        <f>IF(N131="x",'3 - Projects'!$I214,0)+IF(N132="x",'3 - Projects'!$I215)+IF(N133="x",'3 - Projects'!$I216)+IF(N134="x",'3 - Projects'!$I217)+IF(N135="x",'3 - Projects'!$I218)</f>
        <v>0</v>
      </c>
      <c r="O369" s="85">
        <f>IF(O131="x",'3 - Projects'!$I214,0)+IF(O132="x",'3 - Projects'!$I215)+IF(O133="x",'3 - Projects'!$I216)+IF(O134="x",'3 - Projects'!$I217)+IF(O135="x",'3 - Projects'!$I218)</f>
        <v>0</v>
      </c>
      <c r="P369" s="85">
        <f>IF(P131="x",'3 - Projects'!$I214,0)+IF(P132="x",'3 - Projects'!$I215)+IF(P133="x",'3 - Projects'!$I216)+IF(P134="x",'3 - Projects'!$I217)+IF(P135="x",'3 - Projects'!$I218)</f>
        <v>0</v>
      </c>
      <c r="Q369" s="85">
        <f>IF(Q131="x",'3 - Projects'!$I214,0)+IF(Q132="x",'3 - Projects'!$I215)+IF(Q133="x",'3 - Projects'!$I216)+IF(Q134="x",'3 - Projects'!$I217)+IF(Q135="x",'3 - Projects'!$I218)</f>
        <v>0</v>
      </c>
      <c r="R369" s="85">
        <f>IF(R131="x",'3 - Projects'!$I214,0)+IF(R132="x",'3 - Projects'!$I215)+IF(R133="x",'3 - Projects'!$I216)+IF(R134="x",'3 - Projects'!$I217)+IF(R135="x",'3 - Projects'!$I218)</f>
        <v>0</v>
      </c>
      <c r="S369" s="85">
        <f>IF(S131="x",'3 - Projects'!$I214,0)+IF(S132="x",'3 - Projects'!$I215)+IF(S133="x",'3 - Projects'!$I216)+IF(S134="x",'3 - Projects'!$I217)+IF(S135="x",'3 - Projects'!$I218)</f>
        <v>0</v>
      </c>
      <c r="T369" s="85">
        <f>IF(T131="x",'3 - Projects'!$I214,0)+IF(T132="x",'3 - Projects'!$I215)+IF(T133="x",'3 - Projects'!$I216)+IF(T134="x",'3 - Projects'!$I217)+IF(T135="x",'3 - Projects'!$I218)</f>
        <v>0</v>
      </c>
      <c r="U369" s="85">
        <f>IF(U131="x",'3 - Projects'!$I214,0)+IF(U132="x",'3 - Projects'!$I215)+IF(U133="x",'3 - Projects'!$I216)+IF(U134="x",'3 - Projects'!$I217)+IF(U135="x",'3 - Projects'!$I218)</f>
        <v>0</v>
      </c>
      <c r="V369" s="85">
        <f>IF(V131="x",'3 - Projects'!$I214,0)+IF(V132="x",'3 - Projects'!$I215)+IF(V133="x",'3 - Projects'!$I216)+IF(V134="x",'3 - Projects'!$I217)+IF(V135="x",'3 - Projects'!$I218)</f>
        <v>0</v>
      </c>
      <c r="W369" s="85">
        <f>IF(W131="x",'3 - Projects'!$I214,0)+IF(W132="x",'3 - Projects'!$I215)+IF(W133="x",'3 - Projects'!$I216)+IF(W134="x",'3 - Projects'!$I217)+IF(W135="x",'3 - Projects'!$I218)</f>
        <v>0</v>
      </c>
      <c r="X369" s="85">
        <f>IF(X131="x",'3 - Projects'!$I214,0)+IF(X132="x",'3 - Projects'!$I215)+IF(X133="x",'3 - Projects'!$I216)+IF(X134="x",'3 - Projects'!$I217)+IF(X135="x",'3 - Projects'!$I218)</f>
        <v>0</v>
      </c>
      <c r="Y369" s="85">
        <f>IF(Y131="x",'3 - Projects'!$I214,0)+IF(Y132="x",'3 - Projects'!$I215)+IF(Y133="x",'3 - Projects'!$I216)+IF(Y134="x",'3 - Projects'!$I217)+IF(Y135="x",'3 - Projects'!$I218)</f>
        <v>0</v>
      </c>
      <c r="Z369" s="85">
        <f>IF(Z131="x",'3 - Projects'!$I214,0)+IF(Z132="x",'3 - Projects'!$I215)+IF(Z133="x",'3 - Projects'!$I216)+IF(Z134="x",'3 - Projects'!$I217)+IF(Z135="x",'3 - Projects'!$I218)</f>
        <v>0</v>
      </c>
      <c r="AA369" s="85">
        <f>IF(AA131="x",'3 - Projects'!$I214,0)+IF(AA132="x",'3 - Projects'!$I215)+IF(AA133="x",'3 - Projects'!$I216)+IF(AA134="x",'3 - Projects'!$I217)+IF(AA135="x",'3 - Projects'!$I218)</f>
        <v>0</v>
      </c>
      <c r="AB369" s="85">
        <f>IF(AB131="x",'3 - Projects'!$I214,0)+IF(AB132="x",'3 - Projects'!$I215)+IF(AB133="x",'3 - Projects'!$I216)+IF(AB134="x",'3 - Projects'!$I217)+IF(AB135="x",'3 - Projects'!$I218)</f>
        <v>0</v>
      </c>
      <c r="AC369" s="85">
        <f>IF(AC131="x",'3 - Projects'!$I214,0)+IF(AC132="x",'3 - Projects'!$I215)+IF(AC133="x",'3 - Projects'!$I216)+IF(AC134="x",'3 - Projects'!$I217)+IF(AC135="x",'3 - Projects'!$I218)</f>
        <v>0</v>
      </c>
      <c r="AD369" s="85">
        <f>IF(AD131="x",'3 - Projects'!$I214,0)+IF(AD132="x",'3 - Projects'!$I215)+IF(AD133="x",'3 - Projects'!$I216)+IF(AD134="x",'3 - Projects'!$I217)+IF(AD135="x",'3 - Projects'!$I218)</f>
        <v>0</v>
      </c>
      <c r="AE369" s="85">
        <f>IF(AE131="x",'3 - Projects'!$I214,0)+IF(AE132="x",'3 - Projects'!$I215)+IF(AE133="x",'3 - Projects'!$I216)+IF(AE134="x",'3 - Projects'!$I217)+IF(AE135="x",'3 - Projects'!$I218)</f>
        <v>0</v>
      </c>
      <c r="AF369" s="85">
        <f>IF(AF131="x",'3 - Projects'!$I214,0)+IF(AF132="x",'3 - Projects'!$I215)+IF(AF133="x",'3 - Projects'!$I216)+IF(AF134="x",'3 - Projects'!$I217)+IF(AF135="x",'3 - Projects'!$I218)</f>
        <v>0</v>
      </c>
      <c r="AG369" s="85">
        <f>IF(AG131="x",'3 - Projects'!$I214,0)+IF(AG132="x",'3 - Projects'!$I215)+IF(AG133="x",'3 - Projects'!$I216)+IF(AG134="x",'3 - Projects'!$I217)+IF(AG135="x",'3 - Projects'!$I218)</f>
        <v>0</v>
      </c>
      <c r="AH369" s="85">
        <f>IF(AH131="x",'3 - Projects'!$I214,0)+IF(AH132="x",'3 - Projects'!$I215)+IF(AH133="x",'3 - Projects'!$I216)+IF(AH134="x",'3 - Projects'!$I217)+IF(AH135="x",'3 - Projects'!$I218)</f>
        <v>0</v>
      </c>
      <c r="AI369" s="85">
        <f>IF(AI131="x",'3 - Projects'!$I214,0)+IF(AI132="x",'3 - Projects'!$I215)+IF(AI133="x",'3 - Projects'!$I216)+IF(AI134="x",'3 - Projects'!$I217)+IF(AI135="x",'3 - Projects'!$I218)</f>
        <v>0</v>
      </c>
      <c r="AJ369" s="85">
        <f>IF(AJ131="x",'3 - Projects'!$I214,0)+IF(AJ132="x",'3 - Projects'!$I215)+IF(AJ133="x",'3 - Projects'!$I216)+IF(AJ134="x",'3 - Projects'!$I217)+IF(AJ135="x",'3 - Projects'!$I218)</f>
        <v>0</v>
      </c>
      <c r="AK369" s="85">
        <f>IF(AK131="x",'3 - Projects'!$I214,0)+IF(AK132="x",'3 - Projects'!$I215)+IF(AK133="x",'3 - Projects'!$I216)+IF(AK134="x",'3 - Projects'!$I217)+IF(AK135="x",'3 - Projects'!$I218)</f>
        <v>0</v>
      </c>
      <c r="AL369" s="85">
        <f>IF(AL131="x",'3 - Projects'!$I214,0)+IF(AL132="x",'3 - Projects'!$I215)+IF(AL133="x",'3 - Projects'!$I216)+IF(AL134="x",'3 - Projects'!$I217)+IF(AL135="x",'3 - Projects'!$I218)</f>
        <v>0</v>
      </c>
      <c r="AM369" s="85">
        <f>IF(AM131="x",'3 - Projects'!$I214,0)+IF(AM132="x",'3 - Projects'!$I215)+IF(AM133="x",'3 - Projects'!$I216)+IF(AM134="x",'3 - Projects'!$I217)+IF(AM135="x",'3 - Projects'!$I218)</f>
        <v>0</v>
      </c>
      <c r="AN369" s="85">
        <f>IF(AN131="x",'3 - Projects'!$I214,0)+IF(AN132="x",'3 - Projects'!$I215)+IF(AN133="x",'3 - Projects'!$I216)+IF(AN134="x",'3 - Projects'!$I217)+IF(AN135="x",'3 - Projects'!$I218)</f>
        <v>0</v>
      </c>
      <c r="AO369" s="85">
        <f>IF(AO131="x",'3 - Projects'!$I214,0)+IF(AO132="x",'3 - Projects'!$I215)+IF(AO133="x",'3 - Projects'!$I216)+IF(AO134="x",'3 - Projects'!$I217)+IF(AO135="x",'3 - Projects'!$I218)</f>
        <v>0</v>
      </c>
      <c r="AP369" s="85">
        <f>IF(AP131="x",'3 - Projects'!$I214,0)+IF(AP132="x",'3 - Projects'!$I215)+IF(AP133="x",'3 - Projects'!$I216)+IF(AP134="x",'3 - Projects'!$I217)+IF(AP135="x",'3 - Projects'!$I218)</f>
        <v>0</v>
      </c>
      <c r="AQ369" s="85">
        <f>IF(AQ131="x",'3 - Projects'!$I214,0)+IF(AQ132="x",'3 - Projects'!$I215)+IF(AQ133="x",'3 - Projects'!$I216)+IF(AQ134="x",'3 - Projects'!$I217)+IF(AQ135="x",'3 - Projects'!$I218)</f>
        <v>0</v>
      </c>
      <c r="AR369" s="85">
        <f>IF(AR131="x",'3 - Projects'!$I214,0)+IF(AR132="x",'3 - Projects'!$I215)+IF(AR133="x",'3 - Projects'!$I216)+IF(AR134="x",'3 - Projects'!$I217)+IF(AR135="x",'3 - Projects'!$I218)</f>
        <v>0</v>
      </c>
      <c r="AS369" s="85">
        <f>IF(AS131="x",'3 - Projects'!$I214,0)+IF(AS132="x",'3 - Projects'!$I215)+IF(AS133="x",'3 - Projects'!$I216)+IF(AS134="x",'3 - Projects'!$I217)+IF(AS135="x",'3 - Projects'!$I218)</f>
        <v>0</v>
      </c>
      <c r="AT369" s="85">
        <f>IF(AT131="x",'3 - Projects'!$I214,0)+IF(AT132="x",'3 - Projects'!$I215)+IF(AT133="x",'3 - Projects'!$I216)+IF(AT134="x",'3 - Projects'!$I217)+IF(AT135="x",'3 - Projects'!$I218)</f>
        <v>0</v>
      </c>
      <c r="AU369" s="85">
        <f>IF(AU131="x",'3 - Projects'!$I214,0)+IF(AU132="x",'3 - Projects'!$I215)+IF(AU133="x",'3 - Projects'!$I216)+IF(AU134="x",'3 - Projects'!$I217)+IF(AU135="x",'3 - Projects'!$I218)</f>
        <v>0</v>
      </c>
      <c r="AV369" s="85">
        <f>IF(AV131="x",'3 - Projects'!$I214,0)+IF(AV132="x",'3 - Projects'!$I215)+IF(AV133="x",'3 - Projects'!$I216)+IF(AV134="x",'3 - Projects'!$I217)+IF(AV135="x",'3 - Projects'!$I218)</f>
        <v>0</v>
      </c>
      <c r="AW369" s="85">
        <f>IF(AW131="x",'3 - Projects'!$I214,0)+IF(AW132="x",'3 - Projects'!$I215)+IF(AW133="x",'3 - Projects'!$I216)+IF(AW134="x",'3 - Projects'!$I217)+IF(AW135="x",'3 - Projects'!$I218)</f>
        <v>0</v>
      </c>
      <c r="AX369" s="85">
        <f>IF(AX131="x",'3 - Projects'!$I214,0)+IF(AX132="x",'3 - Projects'!$I215)+IF(AX133="x",'3 - Projects'!$I216)+IF(AX134="x",'3 - Projects'!$I217)+IF(AX135="x",'3 - Projects'!$I218)</f>
        <v>0</v>
      </c>
      <c r="AY369" s="85">
        <f>IF(AY131="x",'3 - Projects'!$I214,0)+IF(AY132="x",'3 - Projects'!$I215)+IF(AY133="x",'3 - Projects'!$I216)+IF(AY134="x",'3 - Projects'!$I217)+IF(AY135="x",'3 - Projects'!$I218)</f>
        <v>0</v>
      </c>
      <c r="AZ369" s="85">
        <f>IF(AZ131="x",'3 - Projects'!$I214,0)+IF(AZ132="x",'3 - Projects'!$I215)+IF(AZ133="x",'3 - Projects'!$I216)+IF(AZ134="x",'3 - Projects'!$I217)+IF(AZ135="x",'3 - Projects'!$I218)</f>
        <v>0</v>
      </c>
      <c r="BA369" s="85">
        <f>IF(BA131="x",'3 - Projects'!$I214,0)+IF(BA132="x",'3 - Projects'!$I215)+IF(BA133="x",'3 - Projects'!$I216)+IF(BA134="x",'3 - Projects'!$I217)+IF(BA135="x",'3 - Projects'!$I218)</f>
        <v>0</v>
      </c>
      <c r="BB369" s="85">
        <f>IF(BB131="x",'3 - Projects'!$I214,0)+IF(BB132="x",'3 - Projects'!$I215)+IF(BB133="x",'3 - Projects'!$I216)+IF(BB134="x",'3 - Projects'!$I217)+IF(BB135="x",'3 - Projects'!$I218)</f>
        <v>0</v>
      </c>
      <c r="BC369" s="85">
        <f>IF(BC131="x",'3 - Projects'!$I214,0)+IF(BC132="x",'3 - Projects'!$I215)+IF(BC133="x",'3 - Projects'!$I216)+IF(BC134="x",'3 - Projects'!$I217)+IF(BC135="x",'3 - Projects'!$I218)</f>
        <v>0</v>
      </c>
      <c r="BD369" s="85">
        <f>IF(BD131="x",'3 - Projects'!$I214,0)+IF(BD132="x",'3 - Projects'!$I215)+IF(BD133="x",'3 - Projects'!$I216)+IF(BD134="x",'3 - Projects'!$I217)+IF(BD135="x",'3 - Projects'!$I218)</f>
        <v>0</v>
      </c>
      <c r="BE369" s="85">
        <f>IF(BE131="x",'3 - Projects'!$I214,0)+IF(BE132="x",'3 - Projects'!$I215)+IF(BE133="x",'3 - Projects'!$I216)+IF(BE134="x",'3 - Projects'!$I217)+IF(BE135="x",'3 - Projects'!$I218)</f>
        <v>0</v>
      </c>
      <c r="BF369" s="85">
        <f>IF(BF131="x",'3 - Projects'!$I214,0)+IF(BF132="x",'3 - Projects'!$I215)+IF(BF133="x",'3 - Projects'!$I216)+IF(BF134="x",'3 - Projects'!$I217)+IF(BF135="x",'3 - Projects'!$I218)</f>
        <v>0</v>
      </c>
      <c r="BG369" s="85">
        <f>IF(BG131="x",'3 - Projects'!$I214,0)+IF(BG132="x",'3 - Projects'!$I215)+IF(BG133="x",'3 - Projects'!$I216)+IF(BG134="x",'3 - Projects'!$I217)+IF(BG135="x",'3 - Projects'!$I218)</f>
        <v>0</v>
      </c>
      <c r="BH369" s="86">
        <f>IF(BH131="x",'3 - Projects'!$I214,0)+IF(BH132="x",'3 - Projects'!$I215)+IF(BH133="x",'3 - Projects'!$I216)+IF(BH134="x",'3 - Projects'!$I217)+IF(BH135="x",'3 - Projects'!$I218)</f>
        <v>0</v>
      </c>
    </row>
    <row r="370" spans="1:60">
      <c r="A370" s="84"/>
      <c r="B370" s="85" t="str">
        <f>IF(Resource4_Name&lt;&gt;"",Resource4_Name&amp;"(s)","")</f>
        <v/>
      </c>
      <c r="C370" s="85"/>
      <c r="D370" s="85"/>
      <c r="E370" s="85"/>
      <c r="F370" s="85"/>
      <c r="G370" s="85"/>
      <c r="H370" s="85"/>
      <c r="I370" s="84">
        <f>IF(I131="x",'3 - Projects'!$J214,0)+IF(I132="x",'3 - Projects'!$J215)+IF(I133="x",'3 - Projects'!$J216)+IF(I134="x",'3 - Projects'!$J217)+IF(I135="x",'3 - Projects'!$J218)</f>
        <v>0</v>
      </c>
      <c r="J370" s="85">
        <f>IF(J131="x",'3 - Projects'!$J214,0)+IF(J132="x",'3 - Projects'!$J215)+IF(J133="x",'3 - Projects'!$J216)+IF(J134="x",'3 - Projects'!$J217)+IF(J135="x",'3 - Projects'!$J218)</f>
        <v>0</v>
      </c>
      <c r="K370" s="85">
        <f>IF(K131="x",'3 - Projects'!$J214,0)+IF(K132="x",'3 - Projects'!$J215)+IF(K133="x",'3 - Projects'!$J216)+IF(K134="x",'3 - Projects'!$J217)+IF(K135="x",'3 - Projects'!$J218)</f>
        <v>0</v>
      </c>
      <c r="L370" s="85">
        <f>IF(L131="x",'3 - Projects'!$J214,0)+IF(L132="x",'3 - Projects'!$J215)+IF(L133="x",'3 - Projects'!$J216)+IF(L134="x",'3 - Projects'!$J217)+IF(L135="x",'3 - Projects'!$J218)</f>
        <v>0</v>
      </c>
      <c r="M370" s="85">
        <f>IF(M131="x",'3 - Projects'!$J214,0)+IF(M132="x",'3 - Projects'!$J215)+IF(M133="x",'3 - Projects'!$J216)+IF(M134="x",'3 - Projects'!$J217)+IF(M135="x",'3 - Projects'!$J218)</f>
        <v>0</v>
      </c>
      <c r="N370" s="85">
        <f>IF(N131="x",'3 - Projects'!$J214,0)+IF(N132="x",'3 - Projects'!$J215)+IF(N133="x",'3 - Projects'!$J216)+IF(N134="x",'3 - Projects'!$J217)+IF(N135="x",'3 - Projects'!$J218)</f>
        <v>0</v>
      </c>
      <c r="O370" s="85">
        <f>IF(O131="x",'3 - Projects'!$J214,0)+IF(O132="x",'3 - Projects'!$J215)+IF(O133="x",'3 - Projects'!$J216)+IF(O134="x",'3 - Projects'!$J217)+IF(O135="x",'3 - Projects'!$J218)</f>
        <v>0</v>
      </c>
      <c r="P370" s="85">
        <f>IF(P131="x",'3 - Projects'!$J214,0)+IF(P132="x",'3 - Projects'!$J215)+IF(P133="x",'3 - Projects'!$J216)+IF(P134="x",'3 - Projects'!$J217)+IF(P135="x",'3 - Projects'!$J218)</f>
        <v>0</v>
      </c>
      <c r="Q370" s="85">
        <f>IF(Q131="x",'3 - Projects'!$J214,0)+IF(Q132="x",'3 - Projects'!$J215)+IF(Q133="x",'3 - Projects'!$J216)+IF(Q134="x",'3 - Projects'!$J217)+IF(Q135="x",'3 - Projects'!$J218)</f>
        <v>0</v>
      </c>
      <c r="R370" s="85">
        <f>IF(R131="x",'3 - Projects'!$J214,0)+IF(R132="x",'3 - Projects'!$J215)+IF(R133="x",'3 - Projects'!$J216)+IF(R134="x",'3 - Projects'!$J217)+IF(R135="x",'3 - Projects'!$J218)</f>
        <v>0</v>
      </c>
      <c r="S370" s="85">
        <f>IF(S131="x",'3 - Projects'!$J214,0)+IF(S132="x",'3 - Projects'!$J215)+IF(S133="x",'3 - Projects'!$J216)+IF(S134="x",'3 - Projects'!$J217)+IF(S135="x",'3 - Projects'!$J218)</f>
        <v>0</v>
      </c>
      <c r="T370" s="85">
        <f>IF(T131="x",'3 - Projects'!$J214,0)+IF(T132="x",'3 - Projects'!$J215)+IF(T133="x",'3 - Projects'!$J216)+IF(T134="x",'3 - Projects'!$J217)+IF(T135="x",'3 - Projects'!$J218)</f>
        <v>0</v>
      </c>
      <c r="U370" s="85">
        <f>IF(U131="x",'3 - Projects'!$J214,0)+IF(U132="x",'3 - Projects'!$J215)+IF(U133="x",'3 - Projects'!$J216)+IF(U134="x",'3 - Projects'!$J217)+IF(U135="x",'3 - Projects'!$J218)</f>
        <v>0</v>
      </c>
      <c r="V370" s="85">
        <f>IF(V131="x",'3 - Projects'!$J214,0)+IF(V132="x",'3 - Projects'!$J215)+IF(V133="x",'3 - Projects'!$J216)+IF(V134="x",'3 - Projects'!$J217)+IF(V135="x",'3 - Projects'!$J218)</f>
        <v>0</v>
      </c>
      <c r="W370" s="85">
        <f>IF(W131="x",'3 - Projects'!$J214,0)+IF(W132="x",'3 - Projects'!$J215)+IF(W133="x",'3 - Projects'!$J216)+IF(W134="x",'3 - Projects'!$J217)+IF(W135="x",'3 - Projects'!$J218)</f>
        <v>0</v>
      </c>
      <c r="X370" s="85">
        <f>IF(X131="x",'3 - Projects'!$J214,0)+IF(X132="x",'3 - Projects'!$J215)+IF(X133="x",'3 - Projects'!$J216)+IF(X134="x",'3 - Projects'!$J217)+IF(X135="x",'3 - Projects'!$J218)</f>
        <v>0</v>
      </c>
      <c r="Y370" s="85">
        <f>IF(Y131="x",'3 - Projects'!$J214,0)+IF(Y132="x",'3 - Projects'!$J215)+IF(Y133="x",'3 - Projects'!$J216)+IF(Y134="x",'3 - Projects'!$J217)+IF(Y135="x",'3 - Projects'!$J218)</f>
        <v>0</v>
      </c>
      <c r="Z370" s="85">
        <f>IF(Z131="x",'3 - Projects'!$J214,0)+IF(Z132="x",'3 - Projects'!$J215)+IF(Z133="x",'3 - Projects'!$J216)+IF(Z134="x",'3 - Projects'!$J217)+IF(Z135="x",'3 - Projects'!$J218)</f>
        <v>0</v>
      </c>
      <c r="AA370" s="85">
        <f>IF(AA131="x",'3 - Projects'!$J214,0)+IF(AA132="x",'3 - Projects'!$J215)+IF(AA133="x",'3 - Projects'!$J216)+IF(AA134="x",'3 - Projects'!$J217)+IF(AA135="x",'3 - Projects'!$J218)</f>
        <v>0</v>
      </c>
      <c r="AB370" s="85">
        <f>IF(AB131="x",'3 - Projects'!$J214,0)+IF(AB132="x",'3 - Projects'!$J215)+IF(AB133="x",'3 - Projects'!$J216)+IF(AB134="x",'3 - Projects'!$J217)+IF(AB135="x",'3 - Projects'!$J218)</f>
        <v>0</v>
      </c>
      <c r="AC370" s="85">
        <f>IF(AC131="x",'3 - Projects'!$J214,0)+IF(AC132="x",'3 - Projects'!$J215)+IF(AC133="x",'3 - Projects'!$J216)+IF(AC134="x",'3 - Projects'!$J217)+IF(AC135="x",'3 - Projects'!$J218)</f>
        <v>0</v>
      </c>
      <c r="AD370" s="85">
        <f>IF(AD131="x",'3 - Projects'!$J214,0)+IF(AD132="x",'3 - Projects'!$J215)+IF(AD133="x",'3 - Projects'!$J216)+IF(AD134="x",'3 - Projects'!$J217)+IF(AD135="x",'3 - Projects'!$J218)</f>
        <v>0</v>
      </c>
      <c r="AE370" s="85">
        <f>IF(AE131="x",'3 - Projects'!$J214,0)+IF(AE132="x",'3 - Projects'!$J215)+IF(AE133="x",'3 - Projects'!$J216)+IF(AE134="x",'3 - Projects'!$J217)+IF(AE135="x",'3 - Projects'!$J218)</f>
        <v>0</v>
      </c>
      <c r="AF370" s="85">
        <f>IF(AF131="x",'3 - Projects'!$J214,0)+IF(AF132="x",'3 - Projects'!$J215)+IF(AF133="x",'3 - Projects'!$J216)+IF(AF134="x",'3 - Projects'!$J217)+IF(AF135="x",'3 - Projects'!$J218)</f>
        <v>0</v>
      </c>
      <c r="AG370" s="85">
        <f>IF(AG131="x",'3 - Projects'!$J214,0)+IF(AG132="x",'3 - Projects'!$J215)+IF(AG133="x",'3 - Projects'!$J216)+IF(AG134="x",'3 - Projects'!$J217)+IF(AG135="x",'3 - Projects'!$J218)</f>
        <v>0</v>
      </c>
      <c r="AH370" s="85">
        <f>IF(AH131="x",'3 - Projects'!$J214,0)+IF(AH132="x",'3 - Projects'!$J215)+IF(AH133="x",'3 - Projects'!$J216)+IF(AH134="x",'3 - Projects'!$J217)+IF(AH135="x",'3 - Projects'!$J218)</f>
        <v>0</v>
      </c>
      <c r="AI370" s="85">
        <f>IF(AI131="x",'3 - Projects'!$J214,0)+IF(AI132="x",'3 - Projects'!$J215)+IF(AI133="x",'3 - Projects'!$J216)+IF(AI134="x",'3 - Projects'!$J217)+IF(AI135="x",'3 - Projects'!$J218)</f>
        <v>0</v>
      </c>
      <c r="AJ370" s="85">
        <f>IF(AJ131="x",'3 - Projects'!$J214,0)+IF(AJ132="x",'3 - Projects'!$J215)+IF(AJ133="x",'3 - Projects'!$J216)+IF(AJ134="x",'3 - Projects'!$J217)+IF(AJ135="x",'3 - Projects'!$J218)</f>
        <v>0</v>
      </c>
      <c r="AK370" s="85">
        <f>IF(AK131="x",'3 - Projects'!$J214,0)+IF(AK132="x",'3 - Projects'!$J215)+IF(AK133="x",'3 - Projects'!$J216)+IF(AK134="x",'3 - Projects'!$J217)+IF(AK135="x",'3 - Projects'!$J218)</f>
        <v>0</v>
      </c>
      <c r="AL370" s="85">
        <f>IF(AL131="x",'3 - Projects'!$J214,0)+IF(AL132="x",'3 - Projects'!$J215)+IF(AL133="x",'3 - Projects'!$J216)+IF(AL134="x",'3 - Projects'!$J217)+IF(AL135="x",'3 - Projects'!$J218)</f>
        <v>0</v>
      </c>
      <c r="AM370" s="85">
        <f>IF(AM131="x",'3 - Projects'!$J214,0)+IF(AM132="x",'3 - Projects'!$J215)+IF(AM133="x",'3 - Projects'!$J216)+IF(AM134="x",'3 - Projects'!$J217)+IF(AM135="x",'3 - Projects'!$J218)</f>
        <v>0</v>
      </c>
      <c r="AN370" s="85">
        <f>IF(AN131="x",'3 - Projects'!$J214,0)+IF(AN132="x",'3 - Projects'!$J215)+IF(AN133="x",'3 - Projects'!$J216)+IF(AN134="x",'3 - Projects'!$J217)+IF(AN135="x",'3 - Projects'!$J218)</f>
        <v>0</v>
      </c>
      <c r="AO370" s="85">
        <f>IF(AO131="x",'3 - Projects'!$J214,0)+IF(AO132="x",'3 - Projects'!$J215)+IF(AO133="x",'3 - Projects'!$J216)+IF(AO134="x",'3 - Projects'!$J217)+IF(AO135="x",'3 - Projects'!$J218)</f>
        <v>0</v>
      </c>
      <c r="AP370" s="85">
        <f>IF(AP131="x",'3 - Projects'!$J214,0)+IF(AP132="x",'3 - Projects'!$J215)+IF(AP133="x",'3 - Projects'!$J216)+IF(AP134="x",'3 - Projects'!$J217)+IF(AP135="x",'3 - Projects'!$J218)</f>
        <v>0</v>
      </c>
      <c r="AQ370" s="85">
        <f>IF(AQ131="x",'3 - Projects'!$J214,0)+IF(AQ132="x",'3 - Projects'!$J215)+IF(AQ133="x",'3 - Projects'!$J216)+IF(AQ134="x",'3 - Projects'!$J217)+IF(AQ135="x",'3 - Projects'!$J218)</f>
        <v>0</v>
      </c>
      <c r="AR370" s="85">
        <f>IF(AR131="x",'3 - Projects'!$J214,0)+IF(AR132="x",'3 - Projects'!$J215)+IF(AR133="x",'3 - Projects'!$J216)+IF(AR134="x",'3 - Projects'!$J217)+IF(AR135="x",'3 - Projects'!$J218)</f>
        <v>0</v>
      </c>
      <c r="AS370" s="85">
        <f>IF(AS131="x",'3 - Projects'!$J214,0)+IF(AS132="x",'3 - Projects'!$J215)+IF(AS133="x",'3 - Projects'!$J216)+IF(AS134="x",'3 - Projects'!$J217)+IF(AS135="x",'3 - Projects'!$J218)</f>
        <v>0</v>
      </c>
      <c r="AT370" s="85">
        <f>IF(AT131="x",'3 - Projects'!$J214,0)+IF(AT132="x",'3 - Projects'!$J215)+IF(AT133="x",'3 - Projects'!$J216)+IF(AT134="x",'3 - Projects'!$J217)+IF(AT135="x",'3 - Projects'!$J218)</f>
        <v>0</v>
      </c>
      <c r="AU370" s="85">
        <f>IF(AU131="x",'3 - Projects'!$J214,0)+IF(AU132="x",'3 - Projects'!$J215)+IF(AU133="x",'3 - Projects'!$J216)+IF(AU134="x",'3 - Projects'!$J217)+IF(AU135="x",'3 - Projects'!$J218)</f>
        <v>0</v>
      </c>
      <c r="AV370" s="85">
        <f>IF(AV131="x",'3 - Projects'!$J214,0)+IF(AV132="x",'3 - Projects'!$J215)+IF(AV133="x",'3 - Projects'!$J216)+IF(AV134="x",'3 - Projects'!$J217)+IF(AV135="x",'3 - Projects'!$J218)</f>
        <v>0</v>
      </c>
      <c r="AW370" s="85">
        <f>IF(AW131="x",'3 - Projects'!$J214,0)+IF(AW132="x",'3 - Projects'!$J215)+IF(AW133="x",'3 - Projects'!$J216)+IF(AW134="x",'3 - Projects'!$J217)+IF(AW135="x",'3 - Projects'!$J218)</f>
        <v>0</v>
      </c>
      <c r="AX370" s="85">
        <f>IF(AX131="x",'3 - Projects'!$J214,0)+IF(AX132="x",'3 - Projects'!$J215)+IF(AX133="x",'3 - Projects'!$J216)+IF(AX134="x",'3 - Projects'!$J217)+IF(AX135="x",'3 - Projects'!$J218)</f>
        <v>0</v>
      </c>
      <c r="AY370" s="85">
        <f>IF(AY131="x",'3 - Projects'!$J214,0)+IF(AY132="x",'3 - Projects'!$J215)+IF(AY133="x",'3 - Projects'!$J216)+IF(AY134="x",'3 - Projects'!$J217)+IF(AY135="x",'3 - Projects'!$J218)</f>
        <v>0</v>
      </c>
      <c r="AZ370" s="85">
        <f>IF(AZ131="x",'3 - Projects'!$J214,0)+IF(AZ132="x",'3 - Projects'!$J215)+IF(AZ133="x",'3 - Projects'!$J216)+IF(AZ134="x",'3 - Projects'!$J217)+IF(AZ135="x",'3 - Projects'!$J218)</f>
        <v>0</v>
      </c>
      <c r="BA370" s="85">
        <f>IF(BA131="x",'3 - Projects'!$J214,0)+IF(BA132="x",'3 - Projects'!$J215)+IF(BA133="x",'3 - Projects'!$J216)+IF(BA134="x",'3 - Projects'!$J217)+IF(BA135="x",'3 - Projects'!$J218)</f>
        <v>0</v>
      </c>
      <c r="BB370" s="85">
        <f>IF(BB131="x",'3 - Projects'!$J214,0)+IF(BB132="x",'3 - Projects'!$J215)+IF(BB133="x",'3 - Projects'!$J216)+IF(BB134="x",'3 - Projects'!$J217)+IF(BB135="x",'3 - Projects'!$J218)</f>
        <v>0</v>
      </c>
      <c r="BC370" s="85">
        <f>IF(BC131="x",'3 - Projects'!$J214,0)+IF(BC132="x",'3 - Projects'!$J215)+IF(BC133="x",'3 - Projects'!$J216)+IF(BC134="x",'3 - Projects'!$J217)+IF(BC135="x",'3 - Projects'!$J218)</f>
        <v>0</v>
      </c>
      <c r="BD370" s="85">
        <f>IF(BD131="x",'3 - Projects'!$J214,0)+IF(BD132="x",'3 - Projects'!$J215)+IF(BD133="x",'3 - Projects'!$J216)+IF(BD134="x",'3 - Projects'!$J217)+IF(BD135="x",'3 - Projects'!$J218)</f>
        <v>0</v>
      </c>
      <c r="BE370" s="85">
        <f>IF(BE131="x",'3 - Projects'!$J214,0)+IF(BE132="x",'3 - Projects'!$J215)+IF(BE133="x",'3 - Projects'!$J216)+IF(BE134="x",'3 - Projects'!$J217)+IF(BE135="x",'3 - Projects'!$J218)</f>
        <v>0</v>
      </c>
      <c r="BF370" s="85">
        <f>IF(BF131="x",'3 - Projects'!$J214,0)+IF(BF132="x",'3 - Projects'!$J215)+IF(BF133="x",'3 - Projects'!$J216)+IF(BF134="x",'3 - Projects'!$J217)+IF(BF135="x",'3 - Projects'!$J218)</f>
        <v>0</v>
      </c>
      <c r="BG370" s="85">
        <f>IF(BG131="x",'3 - Projects'!$J214,0)+IF(BG132="x",'3 - Projects'!$J215)+IF(BG133="x",'3 - Projects'!$J216)+IF(BG134="x",'3 - Projects'!$J217)+IF(BG135="x",'3 - Projects'!$J218)</f>
        <v>0</v>
      </c>
      <c r="BH370" s="86">
        <f>IF(BH131="x",'3 - Projects'!$J214,0)+IF(BH132="x",'3 - Projects'!$J215)+IF(BH133="x",'3 - Projects'!$J216)+IF(BH134="x",'3 - Projects'!$J217)+IF(BH135="x",'3 - Projects'!$J218)</f>
        <v>0</v>
      </c>
    </row>
    <row r="371" spans="1:60">
      <c r="A371" s="84"/>
      <c r="B371" s="85" t="str">
        <f>IF(Resource5_Name&lt;&gt;"",Resource5_Name&amp;"(s)","")</f>
        <v/>
      </c>
      <c r="C371" s="85"/>
      <c r="D371" s="85"/>
      <c r="E371" s="85"/>
      <c r="F371" s="85"/>
      <c r="G371" s="85"/>
      <c r="H371" s="85"/>
      <c r="I371" s="84">
        <f>IF(I131="x",'3 - Projects'!$K214,0)+IF(I132="x",'3 - Projects'!$K215)+IF(I133="x",'3 - Projects'!$K216)+IF(I134="x",'3 - Projects'!$K217)+IF(I135="x",'3 - Projects'!$K218)</f>
        <v>0</v>
      </c>
      <c r="J371" s="85">
        <f>IF(J131="x",'3 - Projects'!$K214,0)+IF(J132="x",'3 - Projects'!$K215)+IF(J133="x",'3 - Projects'!$K216)+IF(J134="x",'3 - Projects'!$K217)+IF(J135="x",'3 - Projects'!$K218)</f>
        <v>0</v>
      </c>
      <c r="K371" s="85">
        <f>IF(K131="x",'3 - Projects'!$K214,0)+IF(K132="x",'3 - Projects'!$K215)+IF(K133="x",'3 - Projects'!$K216)+IF(K134="x",'3 - Projects'!$K217)+IF(K135="x",'3 - Projects'!$K218)</f>
        <v>0</v>
      </c>
      <c r="L371" s="85">
        <f>IF(L131="x",'3 - Projects'!$K214,0)+IF(L132="x",'3 - Projects'!$K215)+IF(L133="x",'3 - Projects'!$K216)+IF(L134="x",'3 - Projects'!$K217)+IF(L135="x",'3 - Projects'!$K218)</f>
        <v>0</v>
      </c>
      <c r="M371" s="85">
        <f>IF(M131="x",'3 - Projects'!$K214,0)+IF(M132="x",'3 - Projects'!$K215)+IF(M133="x",'3 - Projects'!$K216)+IF(M134="x",'3 - Projects'!$K217)+IF(M135="x",'3 - Projects'!$K218)</f>
        <v>0</v>
      </c>
      <c r="N371" s="85">
        <f>IF(N131="x",'3 - Projects'!$K214,0)+IF(N132="x",'3 - Projects'!$K215)+IF(N133="x",'3 - Projects'!$K216)+IF(N134="x",'3 - Projects'!$K217)+IF(N135="x",'3 - Projects'!$K218)</f>
        <v>0</v>
      </c>
      <c r="O371" s="85">
        <f>IF(O131="x",'3 - Projects'!$K214,0)+IF(O132="x",'3 - Projects'!$K215)+IF(O133="x",'3 - Projects'!$K216)+IF(O134="x",'3 - Projects'!$K217)+IF(O135="x",'3 - Projects'!$K218)</f>
        <v>0</v>
      </c>
      <c r="P371" s="85">
        <f>IF(P131="x",'3 - Projects'!$K214,0)+IF(P132="x",'3 - Projects'!$K215)+IF(P133="x",'3 - Projects'!$K216)+IF(P134="x",'3 - Projects'!$K217)+IF(P135="x",'3 - Projects'!$K218)</f>
        <v>0</v>
      </c>
      <c r="Q371" s="85">
        <f>IF(Q131="x",'3 - Projects'!$K214,0)+IF(Q132="x",'3 - Projects'!$K215)+IF(Q133="x",'3 - Projects'!$K216)+IF(Q134="x",'3 - Projects'!$K217)+IF(Q135="x",'3 - Projects'!$K218)</f>
        <v>0</v>
      </c>
      <c r="R371" s="85">
        <f>IF(R131="x",'3 - Projects'!$K214,0)+IF(R132="x",'3 - Projects'!$K215)+IF(R133="x",'3 - Projects'!$K216)+IF(R134="x",'3 - Projects'!$K217)+IF(R135="x",'3 - Projects'!$K218)</f>
        <v>0</v>
      </c>
      <c r="S371" s="85">
        <f>IF(S131="x",'3 - Projects'!$K214,0)+IF(S132="x",'3 - Projects'!$K215)+IF(S133="x",'3 - Projects'!$K216)+IF(S134="x",'3 - Projects'!$K217)+IF(S135="x",'3 - Projects'!$K218)</f>
        <v>0</v>
      </c>
      <c r="T371" s="85">
        <f>IF(T131="x",'3 - Projects'!$K214,0)+IF(T132="x",'3 - Projects'!$K215)+IF(T133="x",'3 - Projects'!$K216)+IF(T134="x",'3 - Projects'!$K217)+IF(T135="x",'3 - Projects'!$K218)</f>
        <v>0</v>
      </c>
      <c r="U371" s="85">
        <f>IF(U131="x",'3 - Projects'!$K214,0)+IF(U132="x",'3 - Projects'!$K215)+IF(U133="x",'3 - Projects'!$K216)+IF(U134="x",'3 - Projects'!$K217)+IF(U135="x",'3 - Projects'!$K218)</f>
        <v>0</v>
      </c>
      <c r="V371" s="85">
        <f>IF(V131="x",'3 - Projects'!$K214,0)+IF(V132="x",'3 - Projects'!$K215)+IF(V133="x",'3 - Projects'!$K216)+IF(V134="x",'3 - Projects'!$K217)+IF(V135="x",'3 - Projects'!$K218)</f>
        <v>0</v>
      </c>
      <c r="W371" s="85">
        <f>IF(W131="x",'3 - Projects'!$K214,0)+IF(W132="x",'3 - Projects'!$K215)+IF(W133="x",'3 - Projects'!$K216)+IF(W134="x",'3 - Projects'!$K217)+IF(W135="x",'3 - Projects'!$K218)</f>
        <v>0</v>
      </c>
      <c r="X371" s="85">
        <f>IF(X131="x",'3 - Projects'!$K214,0)+IF(X132="x",'3 - Projects'!$K215)+IF(X133="x",'3 - Projects'!$K216)+IF(X134="x",'3 - Projects'!$K217)+IF(X135="x",'3 - Projects'!$K218)</f>
        <v>0</v>
      </c>
      <c r="Y371" s="85">
        <f>IF(Y131="x",'3 - Projects'!$K214,0)+IF(Y132="x",'3 - Projects'!$K215)+IF(Y133="x",'3 - Projects'!$K216)+IF(Y134="x",'3 - Projects'!$K217)+IF(Y135="x",'3 - Projects'!$K218)</f>
        <v>0</v>
      </c>
      <c r="Z371" s="85">
        <f>IF(Z131="x",'3 - Projects'!$K214,0)+IF(Z132="x",'3 - Projects'!$K215)+IF(Z133="x",'3 - Projects'!$K216)+IF(Z134="x",'3 - Projects'!$K217)+IF(Z135="x",'3 - Projects'!$K218)</f>
        <v>0</v>
      </c>
      <c r="AA371" s="85">
        <f>IF(AA131="x",'3 - Projects'!$K214,0)+IF(AA132="x",'3 - Projects'!$K215)+IF(AA133="x",'3 - Projects'!$K216)+IF(AA134="x",'3 - Projects'!$K217)+IF(AA135="x",'3 - Projects'!$K218)</f>
        <v>0</v>
      </c>
      <c r="AB371" s="85">
        <f>IF(AB131="x",'3 - Projects'!$K214,0)+IF(AB132="x",'3 - Projects'!$K215)+IF(AB133="x",'3 - Projects'!$K216)+IF(AB134="x",'3 - Projects'!$K217)+IF(AB135="x",'3 - Projects'!$K218)</f>
        <v>0</v>
      </c>
      <c r="AC371" s="85">
        <f>IF(AC131="x",'3 - Projects'!$K214,0)+IF(AC132="x",'3 - Projects'!$K215)+IF(AC133="x",'3 - Projects'!$K216)+IF(AC134="x",'3 - Projects'!$K217)+IF(AC135="x",'3 - Projects'!$K218)</f>
        <v>0</v>
      </c>
      <c r="AD371" s="85">
        <f>IF(AD131="x",'3 - Projects'!$K214,0)+IF(AD132="x",'3 - Projects'!$K215)+IF(AD133="x",'3 - Projects'!$K216)+IF(AD134="x",'3 - Projects'!$K217)+IF(AD135="x",'3 - Projects'!$K218)</f>
        <v>0</v>
      </c>
      <c r="AE371" s="85">
        <f>IF(AE131="x",'3 - Projects'!$K214,0)+IF(AE132="x",'3 - Projects'!$K215)+IF(AE133="x",'3 - Projects'!$K216)+IF(AE134="x",'3 - Projects'!$K217)+IF(AE135="x",'3 - Projects'!$K218)</f>
        <v>0</v>
      </c>
      <c r="AF371" s="85">
        <f>IF(AF131="x",'3 - Projects'!$K214,0)+IF(AF132="x",'3 - Projects'!$K215)+IF(AF133="x",'3 - Projects'!$K216)+IF(AF134="x",'3 - Projects'!$K217)+IF(AF135="x",'3 - Projects'!$K218)</f>
        <v>0</v>
      </c>
      <c r="AG371" s="85">
        <f>IF(AG131="x",'3 - Projects'!$K214,0)+IF(AG132="x",'3 - Projects'!$K215)+IF(AG133="x",'3 - Projects'!$K216)+IF(AG134="x",'3 - Projects'!$K217)+IF(AG135="x",'3 - Projects'!$K218)</f>
        <v>0</v>
      </c>
      <c r="AH371" s="85">
        <f>IF(AH131="x",'3 - Projects'!$K214,0)+IF(AH132="x",'3 - Projects'!$K215)+IF(AH133="x",'3 - Projects'!$K216)+IF(AH134="x",'3 - Projects'!$K217)+IF(AH135="x",'3 - Projects'!$K218)</f>
        <v>0</v>
      </c>
      <c r="AI371" s="85">
        <f>IF(AI131="x",'3 - Projects'!$K214,0)+IF(AI132="x",'3 - Projects'!$K215)+IF(AI133="x",'3 - Projects'!$K216)+IF(AI134="x",'3 - Projects'!$K217)+IF(AI135="x",'3 - Projects'!$K218)</f>
        <v>0</v>
      </c>
      <c r="AJ371" s="85">
        <f>IF(AJ131="x",'3 - Projects'!$K214,0)+IF(AJ132="x",'3 - Projects'!$K215)+IF(AJ133="x",'3 - Projects'!$K216)+IF(AJ134="x",'3 - Projects'!$K217)+IF(AJ135="x",'3 - Projects'!$K218)</f>
        <v>0</v>
      </c>
      <c r="AK371" s="85">
        <f>IF(AK131="x",'3 - Projects'!$K214,0)+IF(AK132="x",'3 - Projects'!$K215)+IF(AK133="x",'3 - Projects'!$K216)+IF(AK134="x",'3 - Projects'!$K217)+IF(AK135="x",'3 - Projects'!$K218)</f>
        <v>0</v>
      </c>
      <c r="AL371" s="85">
        <f>IF(AL131="x",'3 - Projects'!$K214,0)+IF(AL132="x",'3 - Projects'!$K215)+IF(AL133="x",'3 - Projects'!$K216)+IF(AL134="x",'3 - Projects'!$K217)+IF(AL135="x",'3 - Projects'!$K218)</f>
        <v>0</v>
      </c>
      <c r="AM371" s="85">
        <f>IF(AM131="x",'3 - Projects'!$K214,0)+IF(AM132="x",'3 - Projects'!$K215)+IF(AM133="x",'3 - Projects'!$K216)+IF(AM134="x",'3 - Projects'!$K217)+IF(AM135="x",'3 - Projects'!$K218)</f>
        <v>0</v>
      </c>
      <c r="AN371" s="85">
        <f>IF(AN131="x",'3 - Projects'!$K214,0)+IF(AN132="x",'3 - Projects'!$K215)+IF(AN133="x",'3 - Projects'!$K216)+IF(AN134="x",'3 - Projects'!$K217)+IF(AN135="x",'3 - Projects'!$K218)</f>
        <v>0</v>
      </c>
      <c r="AO371" s="85">
        <f>IF(AO131="x",'3 - Projects'!$K214,0)+IF(AO132="x",'3 - Projects'!$K215)+IF(AO133="x",'3 - Projects'!$K216)+IF(AO134="x",'3 - Projects'!$K217)+IF(AO135="x",'3 - Projects'!$K218)</f>
        <v>0</v>
      </c>
      <c r="AP371" s="85">
        <f>IF(AP131="x",'3 - Projects'!$K214,0)+IF(AP132="x",'3 - Projects'!$K215)+IF(AP133="x",'3 - Projects'!$K216)+IF(AP134="x",'3 - Projects'!$K217)+IF(AP135="x",'3 - Projects'!$K218)</f>
        <v>0</v>
      </c>
      <c r="AQ371" s="85">
        <f>IF(AQ131="x",'3 - Projects'!$K214,0)+IF(AQ132="x",'3 - Projects'!$K215)+IF(AQ133="x",'3 - Projects'!$K216)+IF(AQ134="x",'3 - Projects'!$K217)+IF(AQ135="x",'3 - Projects'!$K218)</f>
        <v>0</v>
      </c>
      <c r="AR371" s="85">
        <f>IF(AR131="x",'3 - Projects'!$K214,0)+IF(AR132="x",'3 - Projects'!$K215)+IF(AR133="x",'3 - Projects'!$K216)+IF(AR134="x",'3 - Projects'!$K217)+IF(AR135="x",'3 - Projects'!$K218)</f>
        <v>0</v>
      </c>
      <c r="AS371" s="85">
        <f>IF(AS131="x",'3 - Projects'!$K214,0)+IF(AS132="x",'3 - Projects'!$K215)+IF(AS133="x",'3 - Projects'!$K216)+IF(AS134="x",'3 - Projects'!$K217)+IF(AS135="x",'3 - Projects'!$K218)</f>
        <v>0</v>
      </c>
      <c r="AT371" s="85">
        <f>IF(AT131="x",'3 - Projects'!$K214,0)+IF(AT132="x",'3 - Projects'!$K215)+IF(AT133="x",'3 - Projects'!$K216)+IF(AT134="x",'3 - Projects'!$K217)+IF(AT135="x",'3 - Projects'!$K218)</f>
        <v>0</v>
      </c>
      <c r="AU371" s="85">
        <f>IF(AU131="x",'3 - Projects'!$K214,0)+IF(AU132="x",'3 - Projects'!$K215)+IF(AU133="x",'3 - Projects'!$K216)+IF(AU134="x",'3 - Projects'!$K217)+IF(AU135="x",'3 - Projects'!$K218)</f>
        <v>0</v>
      </c>
      <c r="AV371" s="85">
        <f>IF(AV131="x",'3 - Projects'!$K214,0)+IF(AV132="x",'3 - Projects'!$K215)+IF(AV133="x",'3 - Projects'!$K216)+IF(AV134="x",'3 - Projects'!$K217)+IF(AV135="x",'3 - Projects'!$K218)</f>
        <v>0</v>
      </c>
      <c r="AW371" s="85">
        <f>IF(AW131="x",'3 - Projects'!$K214,0)+IF(AW132="x",'3 - Projects'!$K215)+IF(AW133="x",'3 - Projects'!$K216)+IF(AW134="x",'3 - Projects'!$K217)+IF(AW135="x",'3 - Projects'!$K218)</f>
        <v>0</v>
      </c>
      <c r="AX371" s="85">
        <f>IF(AX131="x",'3 - Projects'!$K214,0)+IF(AX132="x",'3 - Projects'!$K215)+IF(AX133="x",'3 - Projects'!$K216)+IF(AX134="x",'3 - Projects'!$K217)+IF(AX135="x",'3 - Projects'!$K218)</f>
        <v>0</v>
      </c>
      <c r="AY371" s="85">
        <f>IF(AY131="x",'3 - Projects'!$K214,0)+IF(AY132="x",'3 - Projects'!$K215)+IF(AY133="x",'3 - Projects'!$K216)+IF(AY134="x",'3 - Projects'!$K217)+IF(AY135="x",'3 - Projects'!$K218)</f>
        <v>0</v>
      </c>
      <c r="AZ371" s="85">
        <f>IF(AZ131="x",'3 - Projects'!$K214,0)+IF(AZ132="x",'3 - Projects'!$K215)+IF(AZ133="x",'3 - Projects'!$K216)+IF(AZ134="x",'3 - Projects'!$K217)+IF(AZ135="x",'3 - Projects'!$K218)</f>
        <v>0</v>
      </c>
      <c r="BA371" s="85">
        <f>IF(BA131="x",'3 - Projects'!$K214,0)+IF(BA132="x",'3 - Projects'!$K215)+IF(BA133="x",'3 - Projects'!$K216)+IF(BA134="x",'3 - Projects'!$K217)+IF(BA135="x",'3 - Projects'!$K218)</f>
        <v>0</v>
      </c>
      <c r="BB371" s="85">
        <f>IF(BB131="x",'3 - Projects'!$K214,0)+IF(BB132="x",'3 - Projects'!$K215)+IF(BB133="x",'3 - Projects'!$K216)+IF(BB134="x",'3 - Projects'!$K217)+IF(BB135="x",'3 - Projects'!$K218)</f>
        <v>0</v>
      </c>
      <c r="BC371" s="85">
        <f>IF(BC131="x",'3 - Projects'!$K214,0)+IF(BC132="x",'3 - Projects'!$K215)+IF(BC133="x",'3 - Projects'!$K216)+IF(BC134="x",'3 - Projects'!$K217)+IF(BC135="x",'3 - Projects'!$K218)</f>
        <v>0</v>
      </c>
      <c r="BD371" s="85">
        <f>IF(BD131="x",'3 - Projects'!$K214,0)+IF(BD132="x",'3 - Projects'!$K215)+IF(BD133="x",'3 - Projects'!$K216)+IF(BD134="x",'3 - Projects'!$K217)+IF(BD135="x",'3 - Projects'!$K218)</f>
        <v>0</v>
      </c>
      <c r="BE371" s="85">
        <f>IF(BE131="x",'3 - Projects'!$K214,0)+IF(BE132="x",'3 - Projects'!$K215)+IF(BE133="x",'3 - Projects'!$K216)+IF(BE134="x",'3 - Projects'!$K217)+IF(BE135="x",'3 - Projects'!$K218)</f>
        <v>0</v>
      </c>
      <c r="BF371" s="85">
        <f>IF(BF131="x",'3 - Projects'!$K214,0)+IF(BF132="x",'3 - Projects'!$K215)+IF(BF133="x",'3 - Projects'!$K216)+IF(BF134="x",'3 - Projects'!$K217)+IF(BF135="x",'3 - Projects'!$K218)</f>
        <v>0</v>
      </c>
      <c r="BG371" s="85">
        <f>IF(BG131="x",'3 - Projects'!$K214,0)+IF(BG132="x",'3 - Projects'!$K215)+IF(BG133="x",'3 - Projects'!$K216)+IF(BG134="x",'3 - Projects'!$K217)+IF(BG135="x",'3 - Projects'!$K218)</f>
        <v>0</v>
      </c>
      <c r="BH371" s="86">
        <f>IF(BH131="x",'3 - Projects'!$K214,0)+IF(BH132="x",'3 - Projects'!$K215)+IF(BH133="x",'3 - Projects'!$K216)+IF(BH134="x",'3 - Projects'!$K217)+IF(BH135="x",'3 - Projects'!$K218)</f>
        <v>0</v>
      </c>
    </row>
    <row r="372" spans="1:60">
      <c r="A372" s="84"/>
      <c r="B372" s="85" t="str">
        <f>IF(Resource6_Name&lt;&gt;"",Resource6_Name&amp;"(s)","")</f>
        <v/>
      </c>
      <c r="C372" s="85"/>
      <c r="D372" s="85"/>
      <c r="E372" s="85"/>
      <c r="F372" s="85"/>
      <c r="G372" s="85"/>
      <c r="H372" s="85"/>
      <c r="I372" s="84">
        <f>IF(I131="x",'3 - Projects'!$L214,0)+IF(I132="x",'3 - Projects'!$L215)+IF(I133="x",'3 - Projects'!$L216)+IF(I134="x",'3 - Projects'!$L217)+IF(I135="x",'3 - Projects'!$L218)</f>
        <v>0</v>
      </c>
      <c r="J372" s="85">
        <f>IF(J131="x",'3 - Projects'!$L214,0)+IF(J132="x",'3 - Projects'!$L215)+IF(J133="x",'3 - Projects'!$L216)+IF(J134="x",'3 - Projects'!$L217)+IF(J135="x",'3 - Projects'!$L218)</f>
        <v>0</v>
      </c>
      <c r="K372" s="85">
        <f>IF(K131="x",'3 - Projects'!$L214,0)+IF(K132="x",'3 - Projects'!$L215)+IF(K133="x",'3 - Projects'!$L216)+IF(K134="x",'3 - Projects'!$L217)+IF(K135="x",'3 - Projects'!$L218)</f>
        <v>0</v>
      </c>
      <c r="L372" s="85">
        <f>IF(L131="x",'3 - Projects'!$L214,0)+IF(L132="x",'3 - Projects'!$L215)+IF(L133="x",'3 - Projects'!$L216)+IF(L134="x",'3 - Projects'!$L217)+IF(L135="x",'3 - Projects'!$L218)</f>
        <v>0</v>
      </c>
      <c r="M372" s="85">
        <f>IF(M131="x",'3 - Projects'!$L214,0)+IF(M132="x",'3 - Projects'!$L215)+IF(M133="x",'3 - Projects'!$L216)+IF(M134="x",'3 - Projects'!$L217)+IF(M135="x",'3 - Projects'!$L218)</f>
        <v>0</v>
      </c>
      <c r="N372" s="85">
        <f>IF(N131="x",'3 - Projects'!$L214,0)+IF(N132="x",'3 - Projects'!$L215)+IF(N133="x",'3 - Projects'!$L216)+IF(N134="x",'3 - Projects'!$L217)+IF(N135="x",'3 - Projects'!$L218)</f>
        <v>0</v>
      </c>
      <c r="O372" s="85">
        <f>IF(O131="x",'3 - Projects'!$L214,0)+IF(O132="x",'3 - Projects'!$L215)+IF(O133="x",'3 - Projects'!$L216)+IF(O134="x",'3 - Projects'!$L217)+IF(O135="x",'3 - Projects'!$L218)</f>
        <v>0</v>
      </c>
      <c r="P372" s="85">
        <f>IF(P131="x",'3 - Projects'!$L214,0)+IF(P132="x",'3 - Projects'!$L215)+IF(P133="x",'3 - Projects'!$L216)+IF(P134="x",'3 - Projects'!$L217)+IF(P135="x",'3 - Projects'!$L218)</f>
        <v>0</v>
      </c>
      <c r="Q372" s="85">
        <f>IF(Q131="x",'3 - Projects'!$L214,0)+IF(Q132="x",'3 - Projects'!$L215)+IF(Q133="x",'3 - Projects'!$L216)+IF(Q134="x",'3 - Projects'!$L217)+IF(Q135="x",'3 - Projects'!$L218)</f>
        <v>0</v>
      </c>
      <c r="R372" s="85">
        <f>IF(R131="x",'3 - Projects'!$L214,0)+IF(R132="x",'3 - Projects'!$L215)+IF(R133="x",'3 - Projects'!$L216)+IF(R134="x",'3 - Projects'!$L217)+IF(R135="x",'3 - Projects'!$L218)</f>
        <v>0</v>
      </c>
      <c r="S372" s="85">
        <f>IF(S131="x",'3 - Projects'!$L214,0)+IF(S132="x",'3 - Projects'!$L215)+IF(S133="x",'3 - Projects'!$L216)+IF(S134="x",'3 - Projects'!$L217)+IF(S135="x",'3 - Projects'!$L218)</f>
        <v>0</v>
      </c>
      <c r="T372" s="85">
        <f>IF(T131="x",'3 - Projects'!$L214,0)+IF(T132="x",'3 - Projects'!$L215)+IF(T133="x",'3 - Projects'!$L216)+IF(T134="x",'3 - Projects'!$L217)+IF(T135="x",'3 - Projects'!$L218)</f>
        <v>0</v>
      </c>
      <c r="U372" s="85">
        <f>IF(U131="x",'3 - Projects'!$L214,0)+IF(U132="x",'3 - Projects'!$L215)+IF(U133="x",'3 - Projects'!$L216)+IF(U134="x",'3 - Projects'!$L217)+IF(U135="x",'3 - Projects'!$L218)</f>
        <v>0</v>
      </c>
      <c r="V372" s="85">
        <f>IF(V131="x",'3 - Projects'!$L214,0)+IF(V132="x",'3 - Projects'!$L215)+IF(V133="x",'3 - Projects'!$L216)+IF(V134="x",'3 - Projects'!$L217)+IF(V135="x",'3 - Projects'!$L218)</f>
        <v>0</v>
      </c>
      <c r="W372" s="85">
        <f>IF(W131="x",'3 - Projects'!$L214,0)+IF(W132="x",'3 - Projects'!$L215)+IF(W133="x",'3 - Projects'!$L216)+IF(W134="x",'3 - Projects'!$L217)+IF(W135="x",'3 - Projects'!$L218)</f>
        <v>0</v>
      </c>
      <c r="X372" s="85">
        <f>IF(X131="x",'3 - Projects'!$L214,0)+IF(X132="x",'3 - Projects'!$L215)+IF(X133="x",'3 - Projects'!$L216)+IF(X134="x",'3 - Projects'!$L217)+IF(X135="x",'3 - Projects'!$L218)</f>
        <v>0</v>
      </c>
      <c r="Y372" s="85">
        <f>IF(Y131="x",'3 - Projects'!$L214,0)+IF(Y132="x",'3 - Projects'!$L215)+IF(Y133="x",'3 - Projects'!$L216)+IF(Y134="x",'3 - Projects'!$L217)+IF(Y135="x",'3 - Projects'!$L218)</f>
        <v>0</v>
      </c>
      <c r="Z372" s="85">
        <f>IF(Z131="x",'3 - Projects'!$L214,0)+IF(Z132="x",'3 - Projects'!$L215)+IF(Z133="x",'3 - Projects'!$L216)+IF(Z134="x",'3 - Projects'!$L217)+IF(Z135="x",'3 - Projects'!$L218)</f>
        <v>0</v>
      </c>
      <c r="AA372" s="85">
        <f>IF(AA131="x",'3 - Projects'!$L214,0)+IF(AA132="x",'3 - Projects'!$L215)+IF(AA133="x",'3 - Projects'!$L216)+IF(AA134="x",'3 - Projects'!$L217)+IF(AA135="x",'3 - Projects'!$L218)</f>
        <v>0</v>
      </c>
      <c r="AB372" s="85">
        <f>IF(AB131="x",'3 - Projects'!$L214,0)+IF(AB132="x",'3 - Projects'!$L215)+IF(AB133="x",'3 - Projects'!$L216)+IF(AB134="x",'3 - Projects'!$L217)+IF(AB135="x",'3 - Projects'!$L218)</f>
        <v>0</v>
      </c>
      <c r="AC372" s="85">
        <f>IF(AC131="x",'3 - Projects'!$L214,0)+IF(AC132="x",'3 - Projects'!$L215)+IF(AC133="x",'3 - Projects'!$L216)+IF(AC134="x",'3 - Projects'!$L217)+IF(AC135="x",'3 - Projects'!$L218)</f>
        <v>0</v>
      </c>
      <c r="AD372" s="85">
        <f>IF(AD131="x",'3 - Projects'!$L214,0)+IF(AD132="x",'3 - Projects'!$L215)+IF(AD133="x",'3 - Projects'!$L216)+IF(AD134="x",'3 - Projects'!$L217)+IF(AD135="x",'3 - Projects'!$L218)</f>
        <v>0</v>
      </c>
      <c r="AE372" s="85">
        <f>IF(AE131="x",'3 - Projects'!$L214,0)+IF(AE132="x",'3 - Projects'!$L215)+IF(AE133="x",'3 - Projects'!$L216)+IF(AE134="x",'3 - Projects'!$L217)+IF(AE135="x",'3 - Projects'!$L218)</f>
        <v>0</v>
      </c>
      <c r="AF372" s="85">
        <f>IF(AF131="x",'3 - Projects'!$L214,0)+IF(AF132="x",'3 - Projects'!$L215)+IF(AF133="x",'3 - Projects'!$L216)+IF(AF134="x",'3 - Projects'!$L217)+IF(AF135="x",'3 - Projects'!$L218)</f>
        <v>0</v>
      </c>
      <c r="AG372" s="85">
        <f>IF(AG131="x",'3 - Projects'!$L214,0)+IF(AG132="x",'3 - Projects'!$L215)+IF(AG133="x",'3 - Projects'!$L216)+IF(AG134="x",'3 - Projects'!$L217)+IF(AG135="x",'3 - Projects'!$L218)</f>
        <v>0</v>
      </c>
      <c r="AH372" s="85">
        <f>IF(AH131="x",'3 - Projects'!$L214,0)+IF(AH132="x",'3 - Projects'!$L215)+IF(AH133="x",'3 - Projects'!$L216)+IF(AH134="x",'3 - Projects'!$L217)+IF(AH135="x",'3 - Projects'!$L218)</f>
        <v>0</v>
      </c>
      <c r="AI372" s="85">
        <f>IF(AI131="x",'3 - Projects'!$L214,0)+IF(AI132="x",'3 - Projects'!$L215)+IF(AI133="x",'3 - Projects'!$L216)+IF(AI134="x",'3 - Projects'!$L217)+IF(AI135="x",'3 - Projects'!$L218)</f>
        <v>0</v>
      </c>
      <c r="AJ372" s="85">
        <f>IF(AJ131="x",'3 - Projects'!$L214,0)+IF(AJ132="x",'3 - Projects'!$L215)+IF(AJ133="x",'3 - Projects'!$L216)+IF(AJ134="x",'3 - Projects'!$L217)+IF(AJ135="x",'3 - Projects'!$L218)</f>
        <v>0</v>
      </c>
      <c r="AK372" s="85">
        <f>IF(AK131="x",'3 - Projects'!$L214,0)+IF(AK132="x",'3 - Projects'!$L215)+IF(AK133="x",'3 - Projects'!$L216)+IF(AK134="x",'3 - Projects'!$L217)+IF(AK135="x",'3 - Projects'!$L218)</f>
        <v>0</v>
      </c>
      <c r="AL372" s="85">
        <f>IF(AL131="x",'3 - Projects'!$L214,0)+IF(AL132="x",'3 - Projects'!$L215)+IF(AL133="x",'3 - Projects'!$L216)+IF(AL134="x",'3 - Projects'!$L217)+IF(AL135="x",'3 - Projects'!$L218)</f>
        <v>0</v>
      </c>
      <c r="AM372" s="85">
        <f>IF(AM131="x",'3 - Projects'!$L214,0)+IF(AM132="x",'3 - Projects'!$L215)+IF(AM133="x",'3 - Projects'!$L216)+IF(AM134="x",'3 - Projects'!$L217)+IF(AM135="x",'3 - Projects'!$L218)</f>
        <v>0</v>
      </c>
      <c r="AN372" s="85">
        <f>IF(AN131="x",'3 - Projects'!$L214,0)+IF(AN132="x",'3 - Projects'!$L215)+IF(AN133="x",'3 - Projects'!$L216)+IF(AN134="x",'3 - Projects'!$L217)+IF(AN135="x",'3 - Projects'!$L218)</f>
        <v>0</v>
      </c>
      <c r="AO372" s="85">
        <f>IF(AO131="x",'3 - Projects'!$L214,0)+IF(AO132="x",'3 - Projects'!$L215)+IF(AO133="x",'3 - Projects'!$L216)+IF(AO134="x",'3 - Projects'!$L217)+IF(AO135="x",'3 - Projects'!$L218)</f>
        <v>0</v>
      </c>
      <c r="AP372" s="85">
        <f>IF(AP131="x",'3 - Projects'!$L214,0)+IF(AP132="x",'3 - Projects'!$L215)+IF(AP133="x",'3 - Projects'!$L216)+IF(AP134="x",'3 - Projects'!$L217)+IF(AP135="x",'3 - Projects'!$L218)</f>
        <v>0</v>
      </c>
      <c r="AQ372" s="85">
        <f>IF(AQ131="x",'3 - Projects'!$L214,0)+IF(AQ132="x",'3 - Projects'!$L215)+IF(AQ133="x",'3 - Projects'!$L216)+IF(AQ134="x",'3 - Projects'!$L217)+IF(AQ135="x",'3 - Projects'!$L218)</f>
        <v>0</v>
      </c>
      <c r="AR372" s="85">
        <f>IF(AR131="x",'3 - Projects'!$L214,0)+IF(AR132="x",'3 - Projects'!$L215)+IF(AR133="x",'3 - Projects'!$L216)+IF(AR134="x",'3 - Projects'!$L217)+IF(AR135="x",'3 - Projects'!$L218)</f>
        <v>0</v>
      </c>
      <c r="AS372" s="85">
        <f>IF(AS131="x",'3 - Projects'!$L214,0)+IF(AS132="x",'3 - Projects'!$L215)+IF(AS133="x",'3 - Projects'!$L216)+IF(AS134="x",'3 - Projects'!$L217)+IF(AS135="x",'3 - Projects'!$L218)</f>
        <v>0</v>
      </c>
      <c r="AT372" s="85">
        <f>IF(AT131="x",'3 - Projects'!$L214,0)+IF(AT132="x",'3 - Projects'!$L215)+IF(AT133="x",'3 - Projects'!$L216)+IF(AT134="x",'3 - Projects'!$L217)+IF(AT135="x",'3 - Projects'!$L218)</f>
        <v>0</v>
      </c>
      <c r="AU372" s="85">
        <f>IF(AU131="x",'3 - Projects'!$L214,0)+IF(AU132="x",'3 - Projects'!$L215)+IF(AU133="x",'3 - Projects'!$L216)+IF(AU134="x",'3 - Projects'!$L217)+IF(AU135="x",'3 - Projects'!$L218)</f>
        <v>0</v>
      </c>
      <c r="AV372" s="85">
        <f>IF(AV131="x",'3 - Projects'!$L214,0)+IF(AV132="x",'3 - Projects'!$L215)+IF(AV133="x",'3 - Projects'!$L216)+IF(AV134="x",'3 - Projects'!$L217)+IF(AV135="x",'3 - Projects'!$L218)</f>
        <v>0</v>
      </c>
      <c r="AW372" s="85">
        <f>IF(AW131="x",'3 - Projects'!$L214,0)+IF(AW132="x",'3 - Projects'!$L215)+IF(AW133="x",'3 - Projects'!$L216)+IF(AW134="x",'3 - Projects'!$L217)+IF(AW135="x",'3 - Projects'!$L218)</f>
        <v>0</v>
      </c>
      <c r="AX372" s="85">
        <f>IF(AX131="x",'3 - Projects'!$L214,0)+IF(AX132="x",'3 - Projects'!$L215)+IF(AX133="x",'3 - Projects'!$L216)+IF(AX134="x",'3 - Projects'!$L217)+IF(AX135="x",'3 - Projects'!$L218)</f>
        <v>0</v>
      </c>
      <c r="AY372" s="85">
        <f>IF(AY131="x",'3 - Projects'!$L214,0)+IF(AY132="x",'3 - Projects'!$L215)+IF(AY133="x",'3 - Projects'!$L216)+IF(AY134="x",'3 - Projects'!$L217)+IF(AY135="x",'3 - Projects'!$L218)</f>
        <v>0</v>
      </c>
      <c r="AZ372" s="85">
        <f>IF(AZ131="x",'3 - Projects'!$L214,0)+IF(AZ132="x",'3 - Projects'!$L215)+IF(AZ133="x",'3 - Projects'!$L216)+IF(AZ134="x",'3 - Projects'!$L217)+IF(AZ135="x",'3 - Projects'!$L218)</f>
        <v>0</v>
      </c>
      <c r="BA372" s="85">
        <f>IF(BA131="x",'3 - Projects'!$L214,0)+IF(BA132="x",'3 - Projects'!$L215)+IF(BA133="x",'3 - Projects'!$L216)+IF(BA134="x",'3 - Projects'!$L217)+IF(BA135="x",'3 - Projects'!$L218)</f>
        <v>0</v>
      </c>
      <c r="BB372" s="85">
        <f>IF(BB131="x",'3 - Projects'!$L214,0)+IF(BB132="x",'3 - Projects'!$L215)+IF(BB133="x",'3 - Projects'!$L216)+IF(BB134="x",'3 - Projects'!$L217)+IF(BB135="x",'3 - Projects'!$L218)</f>
        <v>0</v>
      </c>
      <c r="BC372" s="85">
        <f>IF(BC131="x",'3 - Projects'!$L214,0)+IF(BC132="x",'3 - Projects'!$L215)+IF(BC133="x",'3 - Projects'!$L216)+IF(BC134="x",'3 - Projects'!$L217)+IF(BC135="x",'3 - Projects'!$L218)</f>
        <v>0</v>
      </c>
      <c r="BD372" s="85">
        <f>IF(BD131="x",'3 - Projects'!$L214,0)+IF(BD132="x",'3 - Projects'!$L215)+IF(BD133="x",'3 - Projects'!$L216)+IF(BD134="x",'3 - Projects'!$L217)+IF(BD135="x",'3 - Projects'!$L218)</f>
        <v>0</v>
      </c>
      <c r="BE372" s="85">
        <f>IF(BE131="x",'3 - Projects'!$L214,0)+IF(BE132="x",'3 - Projects'!$L215)+IF(BE133="x",'3 - Projects'!$L216)+IF(BE134="x",'3 - Projects'!$L217)+IF(BE135="x",'3 - Projects'!$L218)</f>
        <v>0</v>
      </c>
      <c r="BF372" s="85">
        <f>IF(BF131="x",'3 - Projects'!$L214,0)+IF(BF132="x",'3 - Projects'!$L215)+IF(BF133="x",'3 - Projects'!$L216)+IF(BF134="x",'3 - Projects'!$L217)+IF(BF135="x",'3 - Projects'!$L218)</f>
        <v>0</v>
      </c>
      <c r="BG372" s="85">
        <f>IF(BG131="x",'3 - Projects'!$L214,0)+IF(BG132="x",'3 - Projects'!$L215)+IF(BG133="x",'3 - Projects'!$L216)+IF(BG134="x",'3 - Projects'!$L217)+IF(BG135="x",'3 - Projects'!$L218)</f>
        <v>0</v>
      </c>
      <c r="BH372" s="86">
        <f>IF(BH131="x",'3 - Projects'!$L214,0)+IF(BH132="x",'3 - Projects'!$L215)+IF(BH133="x",'3 - Projects'!$L216)+IF(BH134="x",'3 - Projects'!$L217)+IF(BH135="x",'3 - Projects'!$L218)</f>
        <v>0</v>
      </c>
    </row>
    <row r="373" spans="1:60">
      <c r="A373" s="84"/>
      <c r="B373" s="85" t="str">
        <f>IF(Resource7_Name&lt;&gt;"",Resource7_Name&amp;"(s)","")</f>
        <v/>
      </c>
      <c r="C373" s="85"/>
      <c r="D373" s="85"/>
      <c r="E373" s="85"/>
      <c r="F373" s="85"/>
      <c r="G373" s="85"/>
      <c r="H373" s="85"/>
      <c r="I373" s="84">
        <f>IF(I131="x",'3 - Projects'!$M214,0)+IF(I132="x",'3 - Projects'!$M215)+IF(I133="x",'3 - Projects'!$M216)+IF(I134="x",'3 - Projects'!$M217)+IF(I135="x",'3 - Projects'!$M218)</f>
        <v>0</v>
      </c>
      <c r="J373" s="85">
        <f>IF(J131="x",'3 - Projects'!$M214,0)+IF(J132="x",'3 - Projects'!$M215)+IF(J133="x",'3 - Projects'!$M216)+IF(J134="x",'3 - Projects'!$M217)+IF(J135="x",'3 - Projects'!$M218)</f>
        <v>0</v>
      </c>
      <c r="K373" s="85">
        <f>IF(K131="x",'3 - Projects'!$M214,0)+IF(K132="x",'3 - Projects'!$M215)+IF(K133="x",'3 - Projects'!$M216)+IF(K134="x",'3 - Projects'!$M217)+IF(K135="x",'3 - Projects'!$M218)</f>
        <v>0</v>
      </c>
      <c r="L373" s="85">
        <f>IF(L131="x",'3 - Projects'!$M214,0)+IF(L132="x",'3 - Projects'!$M215)+IF(L133="x",'3 - Projects'!$M216)+IF(L134="x",'3 - Projects'!$M217)+IF(L135="x",'3 - Projects'!$M218)</f>
        <v>0</v>
      </c>
      <c r="M373" s="85">
        <f>IF(M131="x",'3 - Projects'!$M214,0)+IF(M132="x",'3 - Projects'!$M215)+IF(M133="x",'3 - Projects'!$M216)+IF(M134="x",'3 - Projects'!$M217)+IF(M135="x",'3 - Projects'!$M218)</f>
        <v>0</v>
      </c>
      <c r="N373" s="85">
        <f>IF(N131="x",'3 - Projects'!$M214,0)+IF(N132="x",'3 - Projects'!$M215)+IF(N133="x",'3 - Projects'!$M216)+IF(N134="x",'3 - Projects'!$M217)+IF(N135="x",'3 - Projects'!$M218)</f>
        <v>0</v>
      </c>
      <c r="O373" s="85">
        <f>IF(O131="x",'3 - Projects'!$M214,0)+IF(O132="x",'3 - Projects'!$M215)+IF(O133="x",'3 - Projects'!$M216)+IF(O134="x",'3 - Projects'!$M217)+IF(O135="x",'3 - Projects'!$M218)</f>
        <v>0</v>
      </c>
      <c r="P373" s="85">
        <f>IF(P131="x",'3 - Projects'!$M214,0)+IF(P132="x",'3 - Projects'!$M215)+IF(P133="x",'3 - Projects'!$M216)+IF(P134="x",'3 - Projects'!$M217)+IF(P135="x",'3 - Projects'!$M218)</f>
        <v>0</v>
      </c>
      <c r="Q373" s="85">
        <f>IF(Q131="x",'3 - Projects'!$M214,0)+IF(Q132="x",'3 - Projects'!$M215)+IF(Q133="x",'3 - Projects'!$M216)+IF(Q134="x",'3 - Projects'!$M217)+IF(Q135="x",'3 - Projects'!$M218)</f>
        <v>0</v>
      </c>
      <c r="R373" s="85">
        <f>IF(R131="x",'3 - Projects'!$M214,0)+IF(R132="x",'3 - Projects'!$M215)+IF(R133="x",'3 - Projects'!$M216)+IF(R134="x",'3 - Projects'!$M217)+IF(R135="x",'3 - Projects'!$M218)</f>
        <v>0</v>
      </c>
      <c r="S373" s="85">
        <f>IF(S131="x",'3 - Projects'!$M214,0)+IF(S132="x",'3 - Projects'!$M215)+IF(S133="x",'3 - Projects'!$M216)+IF(S134="x",'3 - Projects'!$M217)+IF(S135="x",'3 - Projects'!$M218)</f>
        <v>0</v>
      </c>
      <c r="T373" s="85">
        <f>IF(T131="x",'3 - Projects'!$M214,0)+IF(T132="x",'3 - Projects'!$M215)+IF(T133="x",'3 - Projects'!$M216)+IF(T134="x",'3 - Projects'!$M217)+IF(T135="x",'3 - Projects'!$M218)</f>
        <v>0</v>
      </c>
      <c r="U373" s="85">
        <f>IF(U131="x",'3 - Projects'!$M214,0)+IF(U132="x",'3 - Projects'!$M215)+IF(U133="x",'3 - Projects'!$M216)+IF(U134="x",'3 - Projects'!$M217)+IF(U135="x",'3 - Projects'!$M218)</f>
        <v>0</v>
      </c>
      <c r="V373" s="85">
        <f>IF(V131="x",'3 - Projects'!$M214,0)+IF(V132="x",'3 - Projects'!$M215)+IF(V133="x",'3 - Projects'!$M216)+IF(V134="x",'3 - Projects'!$M217)+IF(V135="x",'3 - Projects'!$M218)</f>
        <v>0</v>
      </c>
      <c r="W373" s="85">
        <f>IF(W131="x",'3 - Projects'!$M214,0)+IF(W132="x",'3 - Projects'!$M215)+IF(W133="x",'3 - Projects'!$M216)+IF(W134="x",'3 - Projects'!$M217)+IF(W135="x",'3 - Projects'!$M218)</f>
        <v>0</v>
      </c>
      <c r="X373" s="85">
        <f>IF(X131="x",'3 - Projects'!$M214,0)+IF(X132="x",'3 - Projects'!$M215)+IF(X133="x",'3 - Projects'!$M216)+IF(X134="x",'3 - Projects'!$M217)+IF(X135="x",'3 - Projects'!$M218)</f>
        <v>0</v>
      </c>
      <c r="Y373" s="85">
        <f>IF(Y131="x",'3 - Projects'!$M214,0)+IF(Y132="x",'3 - Projects'!$M215)+IF(Y133="x",'3 - Projects'!$M216)+IF(Y134="x",'3 - Projects'!$M217)+IF(Y135="x",'3 - Projects'!$M218)</f>
        <v>0</v>
      </c>
      <c r="Z373" s="85">
        <f>IF(Z131="x",'3 - Projects'!$M214,0)+IF(Z132="x",'3 - Projects'!$M215)+IF(Z133="x",'3 - Projects'!$M216)+IF(Z134="x",'3 - Projects'!$M217)+IF(Z135="x",'3 - Projects'!$M218)</f>
        <v>0</v>
      </c>
      <c r="AA373" s="85">
        <f>IF(AA131="x",'3 - Projects'!$M214,0)+IF(AA132="x",'3 - Projects'!$M215)+IF(AA133="x",'3 - Projects'!$M216)+IF(AA134="x",'3 - Projects'!$M217)+IF(AA135="x",'3 - Projects'!$M218)</f>
        <v>0</v>
      </c>
      <c r="AB373" s="85">
        <f>IF(AB131="x",'3 - Projects'!$M214,0)+IF(AB132="x",'3 - Projects'!$M215)+IF(AB133="x",'3 - Projects'!$M216)+IF(AB134="x",'3 - Projects'!$M217)+IF(AB135="x",'3 - Projects'!$M218)</f>
        <v>0</v>
      </c>
      <c r="AC373" s="85">
        <f>IF(AC131="x",'3 - Projects'!$M214,0)+IF(AC132="x",'3 - Projects'!$M215)+IF(AC133="x",'3 - Projects'!$M216)+IF(AC134="x",'3 - Projects'!$M217)+IF(AC135="x",'3 - Projects'!$M218)</f>
        <v>0</v>
      </c>
      <c r="AD373" s="85">
        <f>IF(AD131="x",'3 - Projects'!$M214,0)+IF(AD132="x",'3 - Projects'!$M215)+IF(AD133="x",'3 - Projects'!$M216)+IF(AD134="x",'3 - Projects'!$M217)+IF(AD135="x",'3 - Projects'!$M218)</f>
        <v>0</v>
      </c>
      <c r="AE373" s="85">
        <f>IF(AE131="x",'3 - Projects'!$M214,0)+IF(AE132="x",'3 - Projects'!$M215)+IF(AE133="x",'3 - Projects'!$M216)+IF(AE134="x",'3 - Projects'!$M217)+IF(AE135="x",'3 - Projects'!$M218)</f>
        <v>0</v>
      </c>
      <c r="AF373" s="85">
        <f>IF(AF131="x",'3 - Projects'!$M214,0)+IF(AF132="x",'3 - Projects'!$M215)+IF(AF133="x",'3 - Projects'!$M216)+IF(AF134="x",'3 - Projects'!$M217)+IF(AF135="x",'3 - Projects'!$M218)</f>
        <v>0</v>
      </c>
      <c r="AG373" s="85">
        <f>IF(AG131="x",'3 - Projects'!$M214,0)+IF(AG132="x",'3 - Projects'!$M215)+IF(AG133="x",'3 - Projects'!$M216)+IF(AG134="x",'3 - Projects'!$M217)+IF(AG135="x",'3 - Projects'!$M218)</f>
        <v>0</v>
      </c>
      <c r="AH373" s="85">
        <f>IF(AH131="x",'3 - Projects'!$M214,0)+IF(AH132="x",'3 - Projects'!$M215)+IF(AH133="x",'3 - Projects'!$M216)+IF(AH134="x",'3 - Projects'!$M217)+IF(AH135="x",'3 - Projects'!$M218)</f>
        <v>0</v>
      </c>
      <c r="AI373" s="85">
        <f>IF(AI131="x",'3 - Projects'!$M214,0)+IF(AI132="x",'3 - Projects'!$M215)+IF(AI133="x",'3 - Projects'!$M216)+IF(AI134="x",'3 - Projects'!$M217)+IF(AI135="x",'3 - Projects'!$M218)</f>
        <v>0</v>
      </c>
      <c r="AJ373" s="85">
        <f>IF(AJ131="x",'3 - Projects'!$M214,0)+IF(AJ132="x",'3 - Projects'!$M215)+IF(AJ133="x",'3 - Projects'!$M216)+IF(AJ134="x",'3 - Projects'!$M217)+IF(AJ135="x",'3 - Projects'!$M218)</f>
        <v>0</v>
      </c>
      <c r="AK373" s="85">
        <f>IF(AK131="x",'3 - Projects'!$M214,0)+IF(AK132="x",'3 - Projects'!$M215)+IF(AK133="x",'3 - Projects'!$M216)+IF(AK134="x",'3 - Projects'!$M217)+IF(AK135="x",'3 - Projects'!$M218)</f>
        <v>0</v>
      </c>
      <c r="AL373" s="85">
        <f>IF(AL131="x",'3 - Projects'!$M214,0)+IF(AL132="x",'3 - Projects'!$M215)+IF(AL133="x",'3 - Projects'!$M216)+IF(AL134="x",'3 - Projects'!$M217)+IF(AL135="x",'3 - Projects'!$M218)</f>
        <v>0</v>
      </c>
      <c r="AM373" s="85">
        <f>IF(AM131="x",'3 - Projects'!$M214,0)+IF(AM132="x",'3 - Projects'!$M215)+IF(AM133="x",'3 - Projects'!$M216)+IF(AM134="x",'3 - Projects'!$M217)+IF(AM135="x",'3 - Projects'!$M218)</f>
        <v>0</v>
      </c>
      <c r="AN373" s="85">
        <f>IF(AN131="x",'3 - Projects'!$M214,0)+IF(AN132="x",'3 - Projects'!$M215)+IF(AN133="x",'3 - Projects'!$M216)+IF(AN134="x",'3 - Projects'!$M217)+IF(AN135="x",'3 - Projects'!$M218)</f>
        <v>0</v>
      </c>
      <c r="AO373" s="85">
        <f>IF(AO131="x",'3 - Projects'!$M214,0)+IF(AO132="x",'3 - Projects'!$M215)+IF(AO133="x",'3 - Projects'!$M216)+IF(AO134="x",'3 - Projects'!$M217)+IF(AO135="x",'3 - Projects'!$M218)</f>
        <v>0</v>
      </c>
      <c r="AP373" s="85">
        <f>IF(AP131="x",'3 - Projects'!$M214,0)+IF(AP132="x",'3 - Projects'!$M215)+IF(AP133="x",'3 - Projects'!$M216)+IF(AP134="x",'3 - Projects'!$M217)+IF(AP135="x",'3 - Projects'!$M218)</f>
        <v>0</v>
      </c>
      <c r="AQ373" s="85">
        <f>IF(AQ131="x",'3 - Projects'!$M214,0)+IF(AQ132="x",'3 - Projects'!$M215)+IF(AQ133="x",'3 - Projects'!$M216)+IF(AQ134="x",'3 - Projects'!$M217)+IF(AQ135="x",'3 - Projects'!$M218)</f>
        <v>0</v>
      </c>
      <c r="AR373" s="85">
        <f>IF(AR131="x",'3 - Projects'!$M214,0)+IF(AR132="x",'3 - Projects'!$M215)+IF(AR133="x",'3 - Projects'!$M216)+IF(AR134="x",'3 - Projects'!$M217)+IF(AR135="x",'3 - Projects'!$M218)</f>
        <v>0</v>
      </c>
      <c r="AS373" s="85">
        <f>IF(AS131="x",'3 - Projects'!$M214,0)+IF(AS132="x",'3 - Projects'!$M215)+IF(AS133="x",'3 - Projects'!$M216)+IF(AS134="x",'3 - Projects'!$M217)+IF(AS135="x",'3 - Projects'!$M218)</f>
        <v>0</v>
      </c>
      <c r="AT373" s="85">
        <f>IF(AT131="x",'3 - Projects'!$M214,0)+IF(AT132="x",'3 - Projects'!$M215)+IF(AT133="x",'3 - Projects'!$M216)+IF(AT134="x",'3 - Projects'!$M217)+IF(AT135="x",'3 - Projects'!$M218)</f>
        <v>0</v>
      </c>
      <c r="AU373" s="85">
        <f>IF(AU131="x",'3 - Projects'!$M214,0)+IF(AU132="x",'3 - Projects'!$M215)+IF(AU133="x",'3 - Projects'!$M216)+IF(AU134="x",'3 - Projects'!$M217)+IF(AU135="x",'3 - Projects'!$M218)</f>
        <v>0</v>
      </c>
      <c r="AV373" s="85">
        <f>IF(AV131="x",'3 - Projects'!$M214,0)+IF(AV132="x",'3 - Projects'!$M215)+IF(AV133="x",'3 - Projects'!$M216)+IF(AV134="x",'3 - Projects'!$M217)+IF(AV135="x",'3 - Projects'!$M218)</f>
        <v>0</v>
      </c>
      <c r="AW373" s="85">
        <f>IF(AW131="x",'3 - Projects'!$M214,0)+IF(AW132="x",'3 - Projects'!$M215)+IF(AW133="x",'3 - Projects'!$M216)+IF(AW134="x",'3 - Projects'!$M217)+IF(AW135="x",'3 - Projects'!$M218)</f>
        <v>0</v>
      </c>
      <c r="AX373" s="85">
        <f>IF(AX131="x",'3 - Projects'!$M214,0)+IF(AX132="x",'3 - Projects'!$M215)+IF(AX133="x",'3 - Projects'!$M216)+IF(AX134="x",'3 - Projects'!$M217)+IF(AX135="x",'3 - Projects'!$M218)</f>
        <v>0</v>
      </c>
      <c r="AY373" s="85">
        <f>IF(AY131="x",'3 - Projects'!$M214,0)+IF(AY132="x",'3 - Projects'!$M215)+IF(AY133="x",'3 - Projects'!$M216)+IF(AY134="x",'3 - Projects'!$M217)+IF(AY135="x",'3 - Projects'!$M218)</f>
        <v>0</v>
      </c>
      <c r="AZ373" s="85">
        <f>IF(AZ131="x",'3 - Projects'!$M214,0)+IF(AZ132="x",'3 - Projects'!$M215)+IF(AZ133="x",'3 - Projects'!$M216)+IF(AZ134="x",'3 - Projects'!$M217)+IF(AZ135="x",'3 - Projects'!$M218)</f>
        <v>0</v>
      </c>
      <c r="BA373" s="85">
        <f>IF(BA131="x",'3 - Projects'!$M214,0)+IF(BA132="x",'3 - Projects'!$M215)+IF(BA133="x",'3 - Projects'!$M216)+IF(BA134="x",'3 - Projects'!$M217)+IF(BA135="x",'3 - Projects'!$M218)</f>
        <v>0</v>
      </c>
      <c r="BB373" s="85">
        <f>IF(BB131="x",'3 - Projects'!$M214,0)+IF(BB132="x",'3 - Projects'!$M215)+IF(BB133="x",'3 - Projects'!$M216)+IF(BB134="x",'3 - Projects'!$M217)+IF(BB135="x",'3 - Projects'!$M218)</f>
        <v>0</v>
      </c>
      <c r="BC373" s="85">
        <f>IF(BC131="x",'3 - Projects'!$M214,0)+IF(BC132="x",'3 - Projects'!$M215)+IF(BC133="x",'3 - Projects'!$M216)+IF(BC134="x",'3 - Projects'!$M217)+IF(BC135="x",'3 - Projects'!$M218)</f>
        <v>0</v>
      </c>
      <c r="BD373" s="85">
        <f>IF(BD131="x",'3 - Projects'!$M214,0)+IF(BD132="x",'3 - Projects'!$M215)+IF(BD133="x",'3 - Projects'!$M216)+IF(BD134="x",'3 - Projects'!$M217)+IF(BD135="x",'3 - Projects'!$M218)</f>
        <v>0</v>
      </c>
      <c r="BE373" s="85">
        <f>IF(BE131="x",'3 - Projects'!$M214,0)+IF(BE132="x",'3 - Projects'!$M215)+IF(BE133="x",'3 - Projects'!$M216)+IF(BE134="x",'3 - Projects'!$M217)+IF(BE135="x",'3 - Projects'!$M218)</f>
        <v>0</v>
      </c>
      <c r="BF373" s="85">
        <f>IF(BF131="x",'3 - Projects'!$M214,0)+IF(BF132="x",'3 - Projects'!$M215)+IF(BF133="x",'3 - Projects'!$M216)+IF(BF134="x",'3 - Projects'!$M217)+IF(BF135="x",'3 - Projects'!$M218)</f>
        <v>0</v>
      </c>
      <c r="BG373" s="85">
        <f>IF(BG131="x",'3 - Projects'!$M214,0)+IF(BG132="x",'3 - Projects'!$M215)+IF(BG133="x",'3 - Projects'!$M216)+IF(BG134="x",'3 - Projects'!$M217)+IF(BG135="x",'3 - Projects'!$M218)</f>
        <v>0</v>
      </c>
      <c r="BH373" s="86">
        <f>IF(BH131="x",'3 - Projects'!$M214,0)+IF(BH132="x",'3 - Projects'!$M215)+IF(BH133="x",'3 - Projects'!$M216)+IF(BH134="x",'3 - Projects'!$M217)+IF(BH135="x",'3 - Projects'!$M218)</f>
        <v>0</v>
      </c>
    </row>
    <row r="374" spans="1:60">
      <c r="A374" s="84"/>
      <c r="B374" s="85" t="str">
        <f>IF(Resource8_Name&lt;&gt;"",Resource8_Name&amp;"(s)","")</f>
        <v/>
      </c>
      <c r="C374" s="85"/>
      <c r="D374" s="85"/>
      <c r="E374" s="85"/>
      <c r="F374" s="85"/>
      <c r="G374" s="85"/>
      <c r="H374" s="85"/>
      <c r="I374" s="84">
        <f>IF(I131="x",'3 - Projects'!$N214,0)+IF(I132="x",'3 - Projects'!$N215)+IF(I133="x",'3 - Projects'!$N216)+IF(I134="x",'3 - Projects'!$N217)+IF(I135="x",'3 - Projects'!$N218)</f>
        <v>0</v>
      </c>
      <c r="J374" s="85">
        <f>IF(J131="x",'3 - Projects'!$N214,0)+IF(J132="x",'3 - Projects'!$N215)+IF(J133="x",'3 - Projects'!$N216)+IF(J134="x",'3 - Projects'!$N217)+IF(J135="x",'3 - Projects'!$N218)</f>
        <v>0</v>
      </c>
      <c r="K374" s="85">
        <f>IF(K131="x",'3 - Projects'!$N214,0)+IF(K132="x",'3 - Projects'!$N215)+IF(K133="x",'3 - Projects'!$N216)+IF(K134="x",'3 - Projects'!$N217)+IF(K135="x",'3 - Projects'!$N218)</f>
        <v>0</v>
      </c>
      <c r="L374" s="85">
        <f>IF(L131="x",'3 - Projects'!$N214,0)+IF(L132="x",'3 - Projects'!$N215)+IF(L133="x",'3 - Projects'!$N216)+IF(L134="x",'3 - Projects'!$N217)+IF(L135="x",'3 - Projects'!$N218)</f>
        <v>0</v>
      </c>
      <c r="M374" s="85">
        <f>IF(M131="x",'3 - Projects'!$N214,0)+IF(M132="x",'3 - Projects'!$N215)+IF(M133="x",'3 - Projects'!$N216)+IF(M134="x",'3 - Projects'!$N217)+IF(M135="x",'3 - Projects'!$N218)</f>
        <v>0</v>
      </c>
      <c r="N374" s="85">
        <f>IF(N131="x",'3 - Projects'!$N214,0)+IF(N132="x",'3 - Projects'!$N215)+IF(N133="x",'3 - Projects'!$N216)+IF(N134="x",'3 - Projects'!$N217)+IF(N135="x",'3 - Projects'!$N218)</f>
        <v>0</v>
      </c>
      <c r="O374" s="85">
        <f>IF(O131="x",'3 - Projects'!$N214,0)+IF(O132="x",'3 - Projects'!$N215)+IF(O133="x",'3 - Projects'!$N216)+IF(O134="x",'3 - Projects'!$N217)+IF(O135="x",'3 - Projects'!$N218)</f>
        <v>0</v>
      </c>
      <c r="P374" s="85">
        <f>IF(P131="x",'3 - Projects'!$N214,0)+IF(P132="x",'3 - Projects'!$N215)+IF(P133="x",'3 - Projects'!$N216)+IF(P134="x",'3 - Projects'!$N217)+IF(P135="x",'3 - Projects'!$N218)</f>
        <v>0</v>
      </c>
      <c r="Q374" s="85">
        <f>IF(Q131="x",'3 - Projects'!$N214,0)+IF(Q132="x",'3 - Projects'!$N215)+IF(Q133="x",'3 - Projects'!$N216)+IF(Q134="x",'3 - Projects'!$N217)+IF(Q135="x",'3 - Projects'!$N218)</f>
        <v>0</v>
      </c>
      <c r="R374" s="85">
        <f>IF(R131="x",'3 - Projects'!$N214,0)+IF(R132="x",'3 - Projects'!$N215)+IF(R133="x",'3 - Projects'!$N216)+IF(R134="x",'3 - Projects'!$N217)+IF(R135="x",'3 - Projects'!$N218)</f>
        <v>0</v>
      </c>
      <c r="S374" s="85">
        <f>IF(S131="x",'3 - Projects'!$N214,0)+IF(S132="x",'3 - Projects'!$N215)+IF(S133="x",'3 - Projects'!$N216)+IF(S134="x",'3 - Projects'!$N217)+IF(S135="x",'3 - Projects'!$N218)</f>
        <v>0</v>
      </c>
      <c r="T374" s="85">
        <f>IF(T131="x",'3 - Projects'!$N214,0)+IF(T132="x",'3 - Projects'!$N215)+IF(T133="x",'3 - Projects'!$N216)+IF(T134="x",'3 - Projects'!$N217)+IF(T135="x",'3 - Projects'!$N218)</f>
        <v>0</v>
      </c>
      <c r="U374" s="85">
        <f>IF(U131="x",'3 - Projects'!$N214,0)+IF(U132="x",'3 - Projects'!$N215)+IF(U133="x",'3 - Projects'!$N216)+IF(U134="x",'3 - Projects'!$N217)+IF(U135="x",'3 - Projects'!$N218)</f>
        <v>0</v>
      </c>
      <c r="V374" s="85">
        <f>IF(V131="x",'3 - Projects'!$N214,0)+IF(V132="x",'3 - Projects'!$N215)+IF(V133="x",'3 - Projects'!$N216)+IF(V134="x",'3 - Projects'!$N217)+IF(V135="x",'3 - Projects'!$N218)</f>
        <v>0</v>
      </c>
      <c r="W374" s="85">
        <f>IF(W131="x",'3 - Projects'!$N214,0)+IF(W132="x",'3 - Projects'!$N215)+IF(W133="x",'3 - Projects'!$N216)+IF(W134="x",'3 - Projects'!$N217)+IF(W135="x",'3 - Projects'!$N218)</f>
        <v>0</v>
      </c>
      <c r="X374" s="85">
        <f>IF(X131="x",'3 - Projects'!$N214,0)+IF(X132="x",'3 - Projects'!$N215)+IF(X133="x",'3 - Projects'!$N216)+IF(X134="x",'3 - Projects'!$N217)+IF(X135="x",'3 - Projects'!$N218)</f>
        <v>0</v>
      </c>
      <c r="Y374" s="85">
        <f>IF(Y131="x",'3 - Projects'!$N214,0)+IF(Y132="x",'3 - Projects'!$N215)+IF(Y133="x",'3 - Projects'!$N216)+IF(Y134="x",'3 - Projects'!$N217)+IF(Y135="x",'3 - Projects'!$N218)</f>
        <v>0</v>
      </c>
      <c r="Z374" s="85">
        <f>IF(Z131="x",'3 - Projects'!$N214,0)+IF(Z132="x",'3 - Projects'!$N215)+IF(Z133="x",'3 - Projects'!$N216)+IF(Z134="x",'3 - Projects'!$N217)+IF(Z135="x",'3 - Projects'!$N218)</f>
        <v>0</v>
      </c>
      <c r="AA374" s="85">
        <f>IF(AA131="x",'3 - Projects'!$N214,0)+IF(AA132="x",'3 - Projects'!$N215)+IF(AA133="x",'3 - Projects'!$N216)+IF(AA134="x",'3 - Projects'!$N217)+IF(AA135="x",'3 - Projects'!$N218)</f>
        <v>0</v>
      </c>
      <c r="AB374" s="85">
        <f>IF(AB131="x",'3 - Projects'!$N214,0)+IF(AB132="x",'3 - Projects'!$N215)+IF(AB133="x",'3 - Projects'!$N216)+IF(AB134="x",'3 - Projects'!$N217)+IF(AB135="x",'3 - Projects'!$N218)</f>
        <v>0</v>
      </c>
      <c r="AC374" s="85">
        <f>IF(AC131="x",'3 - Projects'!$N214,0)+IF(AC132="x",'3 - Projects'!$N215)+IF(AC133="x",'3 - Projects'!$N216)+IF(AC134="x",'3 - Projects'!$N217)+IF(AC135="x",'3 - Projects'!$N218)</f>
        <v>0</v>
      </c>
      <c r="AD374" s="85">
        <f>IF(AD131="x",'3 - Projects'!$N214,0)+IF(AD132="x",'3 - Projects'!$N215)+IF(AD133="x",'3 - Projects'!$N216)+IF(AD134="x",'3 - Projects'!$N217)+IF(AD135="x",'3 - Projects'!$N218)</f>
        <v>0</v>
      </c>
      <c r="AE374" s="85">
        <f>IF(AE131="x",'3 - Projects'!$N214,0)+IF(AE132="x",'3 - Projects'!$N215)+IF(AE133="x",'3 - Projects'!$N216)+IF(AE134="x",'3 - Projects'!$N217)+IF(AE135="x",'3 - Projects'!$N218)</f>
        <v>0</v>
      </c>
      <c r="AF374" s="85">
        <f>IF(AF131="x",'3 - Projects'!$N214,0)+IF(AF132="x",'3 - Projects'!$N215)+IF(AF133="x",'3 - Projects'!$N216)+IF(AF134="x",'3 - Projects'!$N217)+IF(AF135="x",'3 - Projects'!$N218)</f>
        <v>0</v>
      </c>
      <c r="AG374" s="85">
        <f>IF(AG131="x",'3 - Projects'!$N214,0)+IF(AG132="x",'3 - Projects'!$N215)+IF(AG133="x",'3 - Projects'!$N216)+IF(AG134="x",'3 - Projects'!$N217)+IF(AG135="x",'3 - Projects'!$N218)</f>
        <v>0</v>
      </c>
      <c r="AH374" s="85">
        <f>IF(AH131="x",'3 - Projects'!$N214,0)+IF(AH132="x",'3 - Projects'!$N215)+IF(AH133="x",'3 - Projects'!$N216)+IF(AH134="x",'3 - Projects'!$N217)+IF(AH135="x",'3 - Projects'!$N218)</f>
        <v>0</v>
      </c>
      <c r="AI374" s="85">
        <f>IF(AI131="x",'3 - Projects'!$N214,0)+IF(AI132="x",'3 - Projects'!$N215)+IF(AI133="x",'3 - Projects'!$N216)+IF(AI134="x",'3 - Projects'!$N217)+IF(AI135="x",'3 - Projects'!$N218)</f>
        <v>0</v>
      </c>
      <c r="AJ374" s="85">
        <f>IF(AJ131="x",'3 - Projects'!$N214,0)+IF(AJ132="x",'3 - Projects'!$N215)+IF(AJ133="x",'3 - Projects'!$N216)+IF(AJ134="x",'3 - Projects'!$N217)+IF(AJ135="x",'3 - Projects'!$N218)</f>
        <v>0</v>
      </c>
      <c r="AK374" s="85">
        <f>IF(AK131="x",'3 - Projects'!$N214,0)+IF(AK132="x",'3 - Projects'!$N215)+IF(AK133="x",'3 - Projects'!$N216)+IF(AK134="x",'3 - Projects'!$N217)+IF(AK135="x",'3 - Projects'!$N218)</f>
        <v>0</v>
      </c>
      <c r="AL374" s="85">
        <f>IF(AL131="x",'3 - Projects'!$N214,0)+IF(AL132="x",'3 - Projects'!$N215)+IF(AL133="x",'3 - Projects'!$N216)+IF(AL134="x",'3 - Projects'!$N217)+IF(AL135="x",'3 - Projects'!$N218)</f>
        <v>0</v>
      </c>
      <c r="AM374" s="85">
        <f>IF(AM131="x",'3 - Projects'!$N214,0)+IF(AM132="x",'3 - Projects'!$N215)+IF(AM133="x",'3 - Projects'!$N216)+IF(AM134="x",'3 - Projects'!$N217)+IF(AM135="x",'3 - Projects'!$N218)</f>
        <v>0</v>
      </c>
      <c r="AN374" s="85">
        <f>IF(AN131="x",'3 - Projects'!$N214,0)+IF(AN132="x",'3 - Projects'!$N215)+IF(AN133="x",'3 - Projects'!$N216)+IF(AN134="x",'3 - Projects'!$N217)+IF(AN135="x",'3 - Projects'!$N218)</f>
        <v>0</v>
      </c>
      <c r="AO374" s="85">
        <f>IF(AO131="x",'3 - Projects'!$N214,0)+IF(AO132="x",'3 - Projects'!$N215)+IF(AO133="x",'3 - Projects'!$N216)+IF(AO134="x",'3 - Projects'!$N217)+IF(AO135="x",'3 - Projects'!$N218)</f>
        <v>0</v>
      </c>
      <c r="AP374" s="85">
        <f>IF(AP131="x",'3 - Projects'!$N214,0)+IF(AP132="x",'3 - Projects'!$N215)+IF(AP133="x",'3 - Projects'!$N216)+IF(AP134="x",'3 - Projects'!$N217)+IF(AP135="x",'3 - Projects'!$N218)</f>
        <v>0</v>
      </c>
      <c r="AQ374" s="85">
        <f>IF(AQ131="x",'3 - Projects'!$N214,0)+IF(AQ132="x",'3 - Projects'!$N215)+IF(AQ133="x",'3 - Projects'!$N216)+IF(AQ134="x",'3 - Projects'!$N217)+IF(AQ135="x",'3 - Projects'!$N218)</f>
        <v>0</v>
      </c>
      <c r="AR374" s="85">
        <f>IF(AR131="x",'3 - Projects'!$N214,0)+IF(AR132="x",'3 - Projects'!$N215)+IF(AR133="x",'3 - Projects'!$N216)+IF(AR134="x",'3 - Projects'!$N217)+IF(AR135="x",'3 - Projects'!$N218)</f>
        <v>0</v>
      </c>
      <c r="AS374" s="85">
        <f>IF(AS131="x",'3 - Projects'!$N214,0)+IF(AS132="x",'3 - Projects'!$N215)+IF(AS133="x",'3 - Projects'!$N216)+IF(AS134="x",'3 - Projects'!$N217)+IF(AS135="x",'3 - Projects'!$N218)</f>
        <v>0</v>
      </c>
      <c r="AT374" s="85">
        <f>IF(AT131="x",'3 - Projects'!$N214,0)+IF(AT132="x",'3 - Projects'!$N215)+IF(AT133="x",'3 - Projects'!$N216)+IF(AT134="x",'3 - Projects'!$N217)+IF(AT135="x",'3 - Projects'!$N218)</f>
        <v>0</v>
      </c>
      <c r="AU374" s="85">
        <f>IF(AU131="x",'3 - Projects'!$N214,0)+IF(AU132="x",'3 - Projects'!$N215)+IF(AU133="x",'3 - Projects'!$N216)+IF(AU134="x",'3 - Projects'!$N217)+IF(AU135="x",'3 - Projects'!$N218)</f>
        <v>0</v>
      </c>
      <c r="AV374" s="85">
        <f>IF(AV131="x",'3 - Projects'!$N214,0)+IF(AV132="x",'3 - Projects'!$N215)+IF(AV133="x",'3 - Projects'!$N216)+IF(AV134="x",'3 - Projects'!$N217)+IF(AV135="x",'3 - Projects'!$N218)</f>
        <v>0</v>
      </c>
      <c r="AW374" s="85">
        <f>IF(AW131="x",'3 - Projects'!$N214,0)+IF(AW132="x",'3 - Projects'!$N215)+IF(AW133="x",'3 - Projects'!$N216)+IF(AW134="x",'3 - Projects'!$N217)+IF(AW135="x",'3 - Projects'!$N218)</f>
        <v>0</v>
      </c>
      <c r="AX374" s="85">
        <f>IF(AX131="x",'3 - Projects'!$N214,0)+IF(AX132="x",'3 - Projects'!$N215)+IF(AX133="x",'3 - Projects'!$N216)+IF(AX134="x",'3 - Projects'!$N217)+IF(AX135="x",'3 - Projects'!$N218)</f>
        <v>0</v>
      </c>
      <c r="AY374" s="85">
        <f>IF(AY131="x",'3 - Projects'!$N214,0)+IF(AY132="x",'3 - Projects'!$N215)+IF(AY133="x",'3 - Projects'!$N216)+IF(AY134="x",'3 - Projects'!$N217)+IF(AY135="x",'3 - Projects'!$N218)</f>
        <v>0</v>
      </c>
      <c r="AZ374" s="85">
        <f>IF(AZ131="x",'3 - Projects'!$N214,0)+IF(AZ132="x",'3 - Projects'!$N215)+IF(AZ133="x",'3 - Projects'!$N216)+IF(AZ134="x",'3 - Projects'!$N217)+IF(AZ135="x",'3 - Projects'!$N218)</f>
        <v>0</v>
      </c>
      <c r="BA374" s="85">
        <f>IF(BA131="x",'3 - Projects'!$N214,0)+IF(BA132="x",'3 - Projects'!$N215)+IF(BA133="x",'3 - Projects'!$N216)+IF(BA134="x",'3 - Projects'!$N217)+IF(BA135="x",'3 - Projects'!$N218)</f>
        <v>0</v>
      </c>
      <c r="BB374" s="85">
        <f>IF(BB131="x",'3 - Projects'!$N214,0)+IF(BB132="x",'3 - Projects'!$N215)+IF(BB133="x",'3 - Projects'!$N216)+IF(BB134="x",'3 - Projects'!$N217)+IF(BB135="x",'3 - Projects'!$N218)</f>
        <v>0</v>
      </c>
      <c r="BC374" s="85">
        <f>IF(BC131="x",'3 - Projects'!$N214,0)+IF(BC132="x",'3 - Projects'!$N215)+IF(BC133="x",'3 - Projects'!$N216)+IF(BC134="x",'3 - Projects'!$N217)+IF(BC135="x",'3 - Projects'!$N218)</f>
        <v>0</v>
      </c>
      <c r="BD374" s="85">
        <f>IF(BD131="x",'3 - Projects'!$N214,0)+IF(BD132="x",'3 - Projects'!$N215)+IF(BD133="x",'3 - Projects'!$N216)+IF(BD134="x",'3 - Projects'!$N217)+IF(BD135="x",'3 - Projects'!$N218)</f>
        <v>0</v>
      </c>
      <c r="BE374" s="85">
        <f>IF(BE131="x",'3 - Projects'!$N214,0)+IF(BE132="x",'3 - Projects'!$N215)+IF(BE133="x",'3 - Projects'!$N216)+IF(BE134="x",'3 - Projects'!$N217)+IF(BE135="x",'3 - Projects'!$N218)</f>
        <v>0</v>
      </c>
      <c r="BF374" s="85">
        <f>IF(BF131="x",'3 - Projects'!$N214,0)+IF(BF132="x",'3 - Projects'!$N215)+IF(BF133="x",'3 - Projects'!$N216)+IF(BF134="x",'3 - Projects'!$N217)+IF(BF135="x",'3 - Projects'!$N218)</f>
        <v>0</v>
      </c>
      <c r="BG374" s="85">
        <f>IF(BG131="x",'3 - Projects'!$N214,0)+IF(BG132="x",'3 - Projects'!$N215)+IF(BG133="x",'3 - Projects'!$N216)+IF(BG134="x",'3 - Projects'!$N217)+IF(BG135="x",'3 - Projects'!$N218)</f>
        <v>0</v>
      </c>
      <c r="BH374" s="86">
        <f>IF(BH131="x",'3 - Projects'!$N214,0)+IF(BH132="x",'3 - Projects'!$N215)+IF(BH133="x",'3 - Projects'!$N216)+IF(BH134="x",'3 - Projects'!$N217)+IF(BH135="x",'3 - Projects'!$N218)</f>
        <v>0</v>
      </c>
    </row>
    <row r="375" spans="1:60">
      <c r="A375" s="84"/>
      <c r="B375" s="85" t="str">
        <f>IF(Resource9_Name&lt;&gt;"",Resource9_Name&amp;"(s)","")</f>
        <v/>
      </c>
      <c r="C375" s="85"/>
      <c r="D375" s="85"/>
      <c r="E375" s="85"/>
      <c r="F375" s="85"/>
      <c r="G375" s="85"/>
      <c r="H375" s="85"/>
      <c r="I375" s="84">
        <f>IF(I131="x",'3 - Projects'!$O214,0)+IF(I132="x",'3 - Projects'!$O215)+IF(I133="x",'3 - Projects'!$O216)+IF(I134="x",'3 - Projects'!$O217)+IF(I135="x",'3 - Projects'!$O218)</f>
        <v>0</v>
      </c>
      <c r="J375" s="85">
        <f>IF(J131="x",'3 - Projects'!$O214,0)+IF(J132="x",'3 - Projects'!$O215)+IF(J133="x",'3 - Projects'!$O216)+IF(J134="x",'3 - Projects'!$O217)+IF(J135="x",'3 - Projects'!$O218)</f>
        <v>0</v>
      </c>
      <c r="K375" s="85">
        <f>IF(K131="x",'3 - Projects'!$O214,0)+IF(K132="x",'3 - Projects'!$O215)+IF(K133="x",'3 - Projects'!$O216)+IF(K134="x",'3 - Projects'!$O217)+IF(K135="x",'3 - Projects'!$O218)</f>
        <v>0</v>
      </c>
      <c r="L375" s="85">
        <f>IF(L131="x",'3 - Projects'!$O214,0)+IF(L132="x",'3 - Projects'!$O215)+IF(L133="x",'3 - Projects'!$O216)+IF(L134="x",'3 - Projects'!$O217)+IF(L135="x",'3 - Projects'!$O218)</f>
        <v>0</v>
      </c>
      <c r="M375" s="85">
        <f>IF(M131="x",'3 - Projects'!$O214,0)+IF(M132="x",'3 - Projects'!$O215)+IF(M133="x",'3 - Projects'!$O216)+IF(M134="x",'3 - Projects'!$O217)+IF(M135="x",'3 - Projects'!$O218)</f>
        <v>0</v>
      </c>
      <c r="N375" s="85">
        <f>IF(N131="x",'3 - Projects'!$O214,0)+IF(N132="x",'3 - Projects'!$O215)+IF(N133="x",'3 - Projects'!$O216)+IF(N134="x",'3 - Projects'!$O217)+IF(N135="x",'3 - Projects'!$O218)</f>
        <v>0</v>
      </c>
      <c r="O375" s="85">
        <f>IF(O131="x",'3 - Projects'!$O214,0)+IF(O132="x",'3 - Projects'!$O215)+IF(O133="x",'3 - Projects'!$O216)+IF(O134="x",'3 - Projects'!$O217)+IF(O135="x",'3 - Projects'!$O218)</f>
        <v>0</v>
      </c>
      <c r="P375" s="85">
        <f>IF(P131="x",'3 - Projects'!$O214,0)+IF(P132="x",'3 - Projects'!$O215)+IF(P133="x",'3 - Projects'!$O216)+IF(P134="x",'3 - Projects'!$O217)+IF(P135="x",'3 - Projects'!$O218)</f>
        <v>0</v>
      </c>
      <c r="Q375" s="85">
        <f>IF(Q131="x",'3 - Projects'!$O214,0)+IF(Q132="x",'3 - Projects'!$O215)+IF(Q133="x",'3 - Projects'!$O216)+IF(Q134="x",'3 - Projects'!$O217)+IF(Q135="x",'3 - Projects'!$O218)</f>
        <v>0</v>
      </c>
      <c r="R375" s="85">
        <f>IF(R131="x",'3 - Projects'!$O214,0)+IF(R132="x",'3 - Projects'!$O215)+IF(R133="x",'3 - Projects'!$O216)+IF(R134="x",'3 - Projects'!$O217)+IF(R135="x",'3 - Projects'!$O218)</f>
        <v>0</v>
      </c>
      <c r="S375" s="85">
        <f>IF(S131="x",'3 - Projects'!$O214,0)+IF(S132="x",'3 - Projects'!$O215)+IF(S133="x",'3 - Projects'!$O216)+IF(S134="x",'3 - Projects'!$O217)+IF(S135="x",'3 - Projects'!$O218)</f>
        <v>0</v>
      </c>
      <c r="T375" s="85">
        <f>IF(T131="x",'3 - Projects'!$O214,0)+IF(T132="x",'3 - Projects'!$O215)+IF(T133="x",'3 - Projects'!$O216)+IF(T134="x",'3 - Projects'!$O217)+IF(T135="x",'3 - Projects'!$O218)</f>
        <v>0</v>
      </c>
      <c r="U375" s="85">
        <f>IF(U131="x",'3 - Projects'!$O214,0)+IF(U132="x",'3 - Projects'!$O215)+IF(U133="x",'3 - Projects'!$O216)+IF(U134="x",'3 - Projects'!$O217)+IF(U135="x",'3 - Projects'!$O218)</f>
        <v>0</v>
      </c>
      <c r="V375" s="85">
        <f>IF(V131="x",'3 - Projects'!$O214,0)+IF(V132="x",'3 - Projects'!$O215)+IF(V133="x",'3 - Projects'!$O216)+IF(V134="x",'3 - Projects'!$O217)+IF(V135="x",'3 - Projects'!$O218)</f>
        <v>0</v>
      </c>
      <c r="W375" s="85">
        <f>IF(W131="x",'3 - Projects'!$O214,0)+IF(W132="x",'3 - Projects'!$O215)+IF(W133="x",'3 - Projects'!$O216)+IF(W134="x",'3 - Projects'!$O217)+IF(W135="x",'3 - Projects'!$O218)</f>
        <v>0</v>
      </c>
      <c r="X375" s="85">
        <f>IF(X131="x",'3 - Projects'!$O214,0)+IF(X132="x",'3 - Projects'!$O215)+IF(X133="x",'3 - Projects'!$O216)+IF(X134="x",'3 - Projects'!$O217)+IF(X135="x",'3 - Projects'!$O218)</f>
        <v>0</v>
      </c>
      <c r="Y375" s="85">
        <f>IF(Y131="x",'3 - Projects'!$O214,0)+IF(Y132="x",'3 - Projects'!$O215)+IF(Y133="x",'3 - Projects'!$O216)+IF(Y134="x",'3 - Projects'!$O217)+IF(Y135="x",'3 - Projects'!$O218)</f>
        <v>0</v>
      </c>
      <c r="Z375" s="85">
        <f>IF(Z131="x",'3 - Projects'!$O214,0)+IF(Z132="x",'3 - Projects'!$O215)+IF(Z133="x",'3 - Projects'!$O216)+IF(Z134="x",'3 - Projects'!$O217)+IF(Z135="x",'3 - Projects'!$O218)</f>
        <v>0</v>
      </c>
      <c r="AA375" s="85">
        <f>IF(AA131="x",'3 - Projects'!$O214,0)+IF(AA132="x",'3 - Projects'!$O215)+IF(AA133="x",'3 - Projects'!$O216)+IF(AA134="x",'3 - Projects'!$O217)+IF(AA135="x",'3 - Projects'!$O218)</f>
        <v>0</v>
      </c>
      <c r="AB375" s="85">
        <f>IF(AB131="x",'3 - Projects'!$O214,0)+IF(AB132="x",'3 - Projects'!$O215)+IF(AB133="x",'3 - Projects'!$O216)+IF(AB134="x",'3 - Projects'!$O217)+IF(AB135="x",'3 - Projects'!$O218)</f>
        <v>0</v>
      </c>
      <c r="AC375" s="85">
        <f>IF(AC131="x",'3 - Projects'!$O214,0)+IF(AC132="x",'3 - Projects'!$O215)+IF(AC133="x",'3 - Projects'!$O216)+IF(AC134="x",'3 - Projects'!$O217)+IF(AC135="x",'3 - Projects'!$O218)</f>
        <v>0</v>
      </c>
      <c r="AD375" s="85">
        <f>IF(AD131="x",'3 - Projects'!$O214,0)+IF(AD132="x",'3 - Projects'!$O215)+IF(AD133="x",'3 - Projects'!$O216)+IF(AD134="x",'3 - Projects'!$O217)+IF(AD135="x",'3 - Projects'!$O218)</f>
        <v>0</v>
      </c>
      <c r="AE375" s="85">
        <f>IF(AE131="x",'3 - Projects'!$O214,0)+IF(AE132="x",'3 - Projects'!$O215)+IF(AE133="x",'3 - Projects'!$O216)+IF(AE134="x",'3 - Projects'!$O217)+IF(AE135="x",'3 - Projects'!$O218)</f>
        <v>0</v>
      </c>
      <c r="AF375" s="85">
        <f>IF(AF131="x",'3 - Projects'!$O214,0)+IF(AF132="x",'3 - Projects'!$O215)+IF(AF133="x",'3 - Projects'!$O216)+IF(AF134="x",'3 - Projects'!$O217)+IF(AF135="x",'3 - Projects'!$O218)</f>
        <v>0</v>
      </c>
      <c r="AG375" s="85">
        <f>IF(AG131="x",'3 - Projects'!$O214,0)+IF(AG132="x",'3 - Projects'!$O215)+IF(AG133="x",'3 - Projects'!$O216)+IF(AG134="x",'3 - Projects'!$O217)+IF(AG135="x",'3 - Projects'!$O218)</f>
        <v>0</v>
      </c>
      <c r="AH375" s="85">
        <f>IF(AH131="x",'3 - Projects'!$O214,0)+IF(AH132="x",'3 - Projects'!$O215)+IF(AH133="x",'3 - Projects'!$O216)+IF(AH134="x",'3 - Projects'!$O217)+IF(AH135="x",'3 - Projects'!$O218)</f>
        <v>0</v>
      </c>
      <c r="AI375" s="85">
        <f>IF(AI131="x",'3 - Projects'!$O214,0)+IF(AI132="x",'3 - Projects'!$O215)+IF(AI133="x",'3 - Projects'!$O216)+IF(AI134="x",'3 - Projects'!$O217)+IF(AI135="x",'3 - Projects'!$O218)</f>
        <v>0</v>
      </c>
      <c r="AJ375" s="85">
        <f>IF(AJ131="x",'3 - Projects'!$O214,0)+IF(AJ132="x",'3 - Projects'!$O215)+IF(AJ133="x",'3 - Projects'!$O216)+IF(AJ134="x",'3 - Projects'!$O217)+IF(AJ135="x",'3 - Projects'!$O218)</f>
        <v>0</v>
      </c>
      <c r="AK375" s="85">
        <f>IF(AK131="x",'3 - Projects'!$O214,0)+IF(AK132="x",'3 - Projects'!$O215)+IF(AK133="x",'3 - Projects'!$O216)+IF(AK134="x",'3 - Projects'!$O217)+IF(AK135="x",'3 - Projects'!$O218)</f>
        <v>0</v>
      </c>
      <c r="AL375" s="85">
        <f>IF(AL131="x",'3 - Projects'!$O214,0)+IF(AL132="x",'3 - Projects'!$O215)+IF(AL133="x",'3 - Projects'!$O216)+IF(AL134="x",'3 - Projects'!$O217)+IF(AL135="x",'3 - Projects'!$O218)</f>
        <v>0</v>
      </c>
      <c r="AM375" s="85">
        <f>IF(AM131="x",'3 - Projects'!$O214,0)+IF(AM132="x",'3 - Projects'!$O215)+IF(AM133="x",'3 - Projects'!$O216)+IF(AM134="x",'3 - Projects'!$O217)+IF(AM135="x",'3 - Projects'!$O218)</f>
        <v>0</v>
      </c>
      <c r="AN375" s="85">
        <f>IF(AN131="x",'3 - Projects'!$O214,0)+IF(AN132="x",'3 - Projects'!$O215)+IF(AN133="x",'3 - Projects'!$O216)+IF(AN134="x",'3 - Projects'!$O217)+IF(AN135="x",'3 - Projects'!$O218)</f>
        <v>0</v>
      </c>
      <c r="AO375" s="85">
        <f>IF(AO131="x",'3 - Projects'!$O214,0)+IF(AO132="x",'3 - Projects'!$O215)+IF(AO133="x",'3 - Projects'!$O216)+IF(AO134="x",'3 - Projects'!$O217)+IF(AO135="x",'3 - Projects'!$O218)</f>
        <v>0</v>
      </c>
      <c r="AP375" s="85">
        <f>IF(AP131="x",'3 - Projects'!$O214,0)+IF(AP132="x",'3 - Projects'!$O215)+IF(AP133="x",'3 - Projects'!$O216)+IF(AP134="x",'3 - Projects'!$O217)+IF(AP135="x",'3 - Projects'!$O218)</f>
        <v>0</v>
      </c>
      <c r="AQ375" s="85">
        <f>IF(AQ131="x",'3 - Projects'!$O214,0)+IF(AQ132="x",'3 - Projects'!$O215)+IF(AQ133="x",'3 - Projects'!$O216)+IF(AQ134="x",'3 - Projects'!$O217)+IF(AQ135="x",'3 - Projects'!$O218)</f>
        <v>0</v>
      </c>
      <c r="AR375" s="85">
        <f>IF(AR131="x",'3 - Projects'!$O214,0)+IF(AR132="x",'3 - Projects'!$O215)+IF(AR133="x",'3 - Projects'!$O216)+IF(AR134="x",'3 - Projects'!$O217)+IF(AR135="x",'3 - Projects'!$O218)</f>
        <v>0</v>
      </c>
      <c r="AS375" s="85">
        <f>IF(AS131="x",'3 - Projects'!$O214,0)+IF(AS132="x",'3 - Projects'!$O215)+IF(AS133="x",'3 - Projects'!$O216)+IF(AS134="x",'3 - Projects'!$O217)+IF(AS135="x",'3 - Projects'!$O218)</f>
        <v>0</v>
      </c>
      <c r="AT375" s="85">
        <f>IF(AT131="x",'3 - Projects'!$O214,0)+IF(AT132="x",'3 - Projects'!$O215)+IF(AT133="x",'3 - Projects'!$O216)+IF(AT134="x",'3 - Projects'!$O217)+IF(AT135="x",'3 - Projects'!$O218)</f>
        <v>0</v>
      </c>
      <c r="AU375" s="85">
        <f>IF(AU131="x",'3 - Projects'!$O214,0)+IF(AU132="x",'3 - Projects'!$O215)+IF(AU133="x",'3 - Projects'!$O216)+IF(AU134="x",'3 - Projects'!$O217)+IF(AU135="x",'3 - Projects'!$O218)</f>
        <v>0</v>
      </c>
      <c r="AV375" s="85">
        <f>IF(AV131="x",'3 - Projects'!$O214,0)+IF(AV132="x",'3 - Projects'!$O215)+IF(AV133="x",'3 - Projects'!$O216)+IF(AV134="x",'3 - Projects'!$O217)+IF(AV135="x",'3 - Projects'!$O218)</f>
        <v>0</v>
      </c>
      <c r="AW375" s="85">
        <f>IF(AW131="x",'3 - Projects'!$O214,0)+IF(AW132="x",'3 - Projects'!$O215)+IF(AW133="x",'3 - Projects'!$O216)+IF(AW134="x",'3 - Projects'!$O217)+IF(AW135="x",'3 - Projects'!$O218)</f>
        <v>0</v>
      </c>
      <c r="AX375" s="85">
        <f>IF(AX131="x",'3 - Projects'!$O214,0)+IF(AX132="x",'3 - Projects'!$O215)+IF(AX133="x",'3 - Projects'!$O216)+IF(AX134="x",'3 - Projects'!$O217)+IF(AX135="x",'3 - Projects'!$O218)</f>
        <v>0</v>
      </c>
      <c r="AY375" s="85">
        <f>IF(AY131="x",'3 - Projects'!$O214,0)+IF(AY132="x",'3 - Projects'!$O215)+IF(AY133="x",'3 - Projects'!$O216)+IF(AY134="x",'3 - Projects'!$O217)+IF(AY135="x",'3 - Projects'!$O218)</f>
        <v>0</v>
      </c>
      <c r="AZ375" s="85">
        <f>IF(AZ131="x",'3 - Projects'!$O214,0)+IF(AZ132="x",'3 - Projects'!$O215)+IF(AZ133="x",'3 - Projects'!$O216)+IF(AZ134="x",'3 - Projects'!$O217)+IF(AZ135="x",'3 - Projects'!$O218)</f>
        <v>0</v>
      </c>
      <c r="BA375" s="85">
        <f>IF(BA131="x",'3 - Projects'!$O214,0)+IF(BA132="x",'3 - Projects'!$O215)+IF(BA133="x",'3 - Projects'!$O216)+IF(BA134="x",'3 - Projects'!$O217)+IF(BA135="x",'3 - Projects'!$O218)</f>
        <v>0</v>
      </c>
      <c r="BB375" s="85">
        <f>IF(BB131="x",'3 - Projects'!$O214,0)+IF(BB132="x",'3 - Projects'!$O215)+IF(BB133="x",'3 - Projects'!$O216)+IF(BB134="x",'3 - Projects'!$O217)+IF(BB135="x",'3 - Projects'!$O218)</f>
        <v>0</v>
      </c>
      <c r="BC375" s="85">
        <f>IF(BC131="x",'3 - Projects'!$O214,0)+IF(BC132="x",'3 - Projects'!$O215)+IF(BC133="x",'3 - Projects'!$O216)+IF(BC134="x",'3 - Projects'!$O217)+IF(BC135="x",'3 - Projects'!$O218)</f>
        <v>0</v>
      </c>
      <c r="BD375" s="85">
        <f>IF(BD131="x",'3 - Projects'!$O214,0)+IF(BD132="x",'3 - Projects'!$O215)+IF(BD133="x",'3 - Projects'!$O216)+IF(BD134="x",'3 - Projects'!$O217)+IF(BD135="x",'3 - Projects'!$O218)</f>
        <v>0</v>
      </c>
      <c r="BE375" s="85">
        <f>IF(BE131="x",'3 - Projects'!$O214,0)+IF(BE132="x",'3 - Projects'!$O215)+IF(BE133="x",'3 - Projects'!$O216)+IF(BE134="x",'3 - Projects'!$O217)+IF(BE135="x",'3 - Projects'!$O218)</f>
        <v>0</v>
      </c>
      <c r="BF375" s="85">
        <f>IF(BF131="x",'3 - Projects'!$O214,0)+IF(BF132="x",'3 - Projects'!$O215)+IF(BF133="x",'3 - Projects'!$O216)+IF(BF134="x",'3 - Projects'!$O217)+IF(BF135="x",'3 - Projects'!$O218)</f>
        <v>0</v>
      </c>
      <c r="BG375" s="85">
        <f>IF(BG131="x",'3 - Projects'!$O214,0)+IF(BG132="x",'3 - Projects'!$O215)+IF(BG133="x",'3 - Projects'!$O216)+IF(BG134="x",'3 - Projects'!$O217)+IF(BG135="x",'3 - Projects'!$O218)</f>
        <v>0</v>
      </c>
      <c r="BH375" s="86">
        <f>IF(BH131="x",'3 - Projects'!$O214,0)+IF(BH132="x",'3 - Projects'!$O215)+IF(BH133="x",'3 - Projects'!$O216)+IF(BH134="x",'3 - Projects'!$O217)+IF(BH135="x",'3 - Projects'!$O218)</f>
        <v>0</v>
      </c>
    </row>
    <row r="376" spans="1:60">
      <c r="A376" s="87"/>
      <c r="B376" s="88" t="str">
        <f>IF(Resource10_Name&lt;&gt;"",Resource10_Name&amp;"(s)","")</f>
        <v/>
      </c>
      <c r="C376" s="88"/>
      <c r="D376" s="88"/>
      <c r="E376" s="88"/>
      <c r="F376" s="88"/>
      <c r="G376" s="88"/>
      <c r="H376" s="88"/>
      <c r="I376" s="87">
        <f>IF(I131="x",'3 - Projects'!$P214,0)+IF(I132="x",'3 - Projects'!$P215)+IF(I133="x",'3 - Projects'!$P216)+IF(I134="x",'3 - Projects'!$P217)+IF(I135="x",'3 - Projects'!$P218)</f>
        <v>0</v>
      </c>
      <c r="J376" s="88">
        <f>IF(J131="x",'3 - Projects'!$P214,0)+IF(J132="x",'3 - Projects'!$P215)+IF(J133="x",'3 - Projects'!$P216)+IF(J134="x",'3 - Projects'!$P217)+IF(J135="x",'3 - Projects'!$P218)</f>
        <v>0</v>
      </c>
      <c r="K376" s="88">
        <f>IF(K131="x",'3 - Projects'!$P214,0)+IF(K132="x",'3 - Projects'!$P215)+IF(K133="x",'3 - Projects'!$P216)+IF(K134="x",'3 - Projects'!$P217)+IF(K135="x",'3 - Projects'!$P218)</f>
        <v>0</v>
      </c>
      <c r="L376" s="88">
        <f>IF(L131="x",'3 - Projects'!$P214,0)+IF(L132="x",'3 - Projects'!$P215)+IF(L133="x",'3 - Projects'!$P216)+IF(L134="x",'3 - Projects'!$P217)+IF(L135="x",'3 - Projects'!$P218)</f>
        <v>0</v>
      </c>
      <c r="M376" s="88">
        <f>IF(M131="x",'3 - Projects'!$P214,0)+IF(M132="x",'3 - Projects'!$P215)+IF(M133="x",'3 - Projects'!$P216)+IF(M134="x",'3 - Projects'!$P217)+IF(M135="x",'3 - Projects'!$P218)</f>
        <v>0</v>
      </c>
      <c r="N376" s="88">
        <f>IF(N131="x",'3 - Projects'!$P214,0)+IF(N132="x",'3 - Projects'!$P215)+IF(N133="x",'3 - Projects'!$P216)+IF(N134="x",'3 - Projects'!$P217)+IF(N135="x",'3 - Projects'!$P218)</f>
        <v>0</v>
      </c>
      <c r="O376" s="88">
        <f>IF(O131="x",'3 - Projects'!$P214,0)+IF(O132="x",'3 - Projects'!$P215)+IF(O133="x",'3 - Projects'!$P216)+IF(O134="x",'3 - Projects'!$P217)+IF(O135="x",'3 - Projects'!$P218)</f>
        <v>0</v>
      </c>
      <c r="P376" s="88">
        <f>IF(P131="x",'3 - Projects'!$P214,0)+IF(P132="x",'3 - Projects'!$P215)+IF(P133="x",'3 - Projects'!$P216)+IF(P134="x",'3 - Projects'!$P217)+IF(P135="x",'3 - Projects'!$P218)</f>
        <v>0</v>
      </c>
      <c r="Q376" s="88">
        <f>IF(Q131="x",'3 - Projects'!$P214,0)+IF(Q132="x",'3 - Projects'!$P215)+IF(Q133="x",'3 - Projects'!$P216)+IF(Q134="x",'3 - Projects'!$P217)+IF(Q135="x",'3 - Projects'!$P218)</f>
        <v>0</v>
      </c>
      <c r="R376" s="88">
        <f>IF(R131="x",'3 - Projects'!$P214,0)+IF(R132="x",'3 - Projects'!$P215)+IF(R133="x",'3 - Projects'!$P216)+IF(R134="x",'3 - Projects'!$P217)+IF(R135="x",'3 - Projects'!$P218)</f>
        <v>0</v>
      </c>
      <c r="S376" s="88">
        <f>IF(S131="x",'3 - Projects'!$P214,0)+IF(S132="x",'3 - Projects'!$P215)+IF(S133="x",'3 - Projects'!$P216)+IF(S134="x",'3 - Projects'!$P217)+IF(S135="x",'3 - Projects'!$P218)</f>
        <v>0</v>
      </c>
      <c r="T376" s="88">
        <f>IF(T131="x",'3 - Projects'!$P214,0)+IF(T132="x",'3 - Projects'!$P215)+IF(T133="x",'3 - Projects'!$P216)+IF(T134="x",'3 - Projects'!$P217)+IF(T135="x",'3 - Projects'!$P218)</f>
        <v>0</v>
      </c>
      <c r="U376" s="88">
        <f>IF(U131="x",'3 - Projects'!$P214,0)+IF(U132="x",'3 - Projects'!$P215)+IF(U133="x",'3 - Projects'!$P216)+IF(U134="x",'3 - Projects'!$P217)+IF(U135="x",'3 - Projects'!$P218)</f>
        <v>0</v>
      </c>
      <c r="V376" s="88">
        <f>IF(V131="x",'3 - Projects'!$P214,0)+IF(V132="x",'3 - Projects'!$P215)+IF(V133="x",'3 - Projects'!$P216)+IF(V134="x",'3 - Projects'!$P217)+IF(V135="x",'3 - Projects'!$P218)</f>
        <v>0</v>
      </c>
      <c r="W376" s="88">
        <f>IF(W131="x",'3 - Projects'!$P214,0)+IF(W132="x",'3 - Projects'!$P215)+IF(W133="x",'3 - Projects'!$P216)+IF(W134="x",'3 - Projects'!$P217)+IF(W135="x",'3 - Projects'!$P218)</f>
        <v>0</v>
      </c>
      <c r="X376" s="88">
        <f>IF(X131="x",'3 - Projects'!$P214,0)+IF(X132="x",'3 - Projects'!$P215)+IF(X133="x",'3 - Projects'!$P216)+IF(X134="x",'3 - Projects'!$P217)+IF(X135="x",'3 - Projects'!$P218)</f>
        <v>0</v>
      </c>
      <c r="Y376" s="88">
        <f>IF(Y131="x",'3 - Projects'!$P214,0)+IF(Y132="x",'3 - Projects'!$P215)+IF(Y133="x",'3 - Projects'!$P216)+IF(Y134="x",'3 - Projects'!$P217)+IF(Y135="x",'3 - Projects'!$P218)</f>
        <v>0</v>
      </c>
      <c r="Z376" s="88">
        <f>IF(Z131="x",'3 - Projects'!$P214,0)+IF(Z132="x",'3 - Projects'!$P215)+IF(Z133="x",'3 - Projects'!$P216)+IF(Z134="x",'3 - Projects'!$P217)+IF(Z135="x",'3 - Projects'!$P218)</f>
        <v>0</v>
      </c>
      <c r="AA376" s="88">
        <f>IF(AA131="x",'3 - Projects'!$P214,0)+IF(AA132="x",'3 - Projects'!$P215)+IF(AA133="x",'3 - Projects'!$P216)+IF(AA134="x",'3 - Projects'!$P217)+IF(AA135="x",'3 - Projects'!$P218)</f>
        <v>0</v>
      </c>
      <c r="AB376" s="88">
        <f>IF(AB131="x",'3 - Projects'!$P214,0)+IF(AB132="x",'3 - Projects'!$P215)+IF(AB133="x",'3 - Projects'!$P216)+IF(AB134="x",'3 - Projects'!$P217)+IF(AB135="x",'3 - Projects'!$P218)</f>
        <v>0</v>
      </c>
      <c r="AC376" s="88">
        <f>IF(AC131="x",'3 - Projects'!$P214,0)+IF(AC132="x",'3 - Projects'!$P215)+IF(AC133="x",'3 - Projects'!$P216)+IF(AC134="x",'3 - Projects'!$P217)+IF(AC135="x",'3 - Projects'!$P218)</f>
        <v>0</v>
      </c>
      <c r="AD376" s="88">
        <f>IF(AD131="x",'3 - Projects'!$P214,0)+IF(AD132="x",'3 - Projects'!$P215)+IF(AD133="x",'3 - Projects'!$P216)+IF(AD134="x",'3 - Projects'!$P217)+IF(AD135="x",'3 - Projects'!$P218)</f>
        <v>0</v>
      </c>
      <c r="AE376" s="88">
        <f>IF(AE131="x",'3 - Projects'!$P214,0)+IF(AE132="x",'3 - Projects'!$P215)+IF(AE133="x",'3 - Projects'!$P216)+IF(AE134="x",'3 - Projects'!$P217)+IF(AE135="x",'3 - Projects'!$P218)</f>
        <v>0</v>
      </c>
      <c r="AF376" s="88">
        <f>IF(AF131="x",'3 - Projects'!$P214,0)+IF(AF132="x",'3 - Projects'!$P215)+IF(AF133="x",'3 - Projects'!$P216)+IF(AF134="x",'3 - Projects'!$P217)+IF(AF135="x",'3 - Projects'!$P218)</f>
        <v>0</v>
      </c>
      <c r="AG376" s="88">
        <f>IF(AG131="x",'3 - Projects'!$P214,0)+IF(AG132="x",'3 - Projects'!$P215)+IF(AG133="x",'3 - Projects'!$P216)+IF(AG134="x",'3 - Projects'!$P217)+IF(AG135="x",'3 - Projects'!$P218)</f>
        <v>0</v>
      </c>
      <c r="AH376" s="88">
        <f>IF(AH131="x",'3 - Projects'!$P214,0)+IF(AH132="x",'3 - Projects'!$P215)+IF(AH133="x",'3 - Projects'!$P216)+IF(AH134="x",'3 - Projects'!$P217)+IF(AH135="x",'3 - Projects'!$P218)</f>
        <v>0</v>
      </c>
      <c r="AI376" s="88">
        <f>IF(AI131="x",'3 - Projects'!$P214,0)+IF(AI132="x",'3 - Projects'!$P215)+IF(AI133="x",'3 - Projects'!$P216)+IF(AI134="x",'3 - Projects'!$P217)+IF(AI135="x",'3 - Projects'!$P218)</f>
        <v>0</v>
      </c>
      <c r="AJ376" s="88">
        <f>IF(AJ131="x",'3 - Projects'!$P214,0)+IF(AJ132="x",'3 - Projects'!$P215)+IF(AJ133="x",'3 - Projects'!$P216)+IF(AJ134="x",'3 - Projects'!$P217)+IF(AJ135="x",'3 - Projects'!$P218)</f>
        <v>0</v>
      </c>
      <c r="AK376" s="88">
        <f>IF(AK131="x",'3 - Projects'!$P214,0)+IF(AK132="x",'3 - Projects'!$P215)+IF(AK133="x",'3 - Projects'!$P216)+IF(AK134="x",'3 - Projects'!$P217)+IF(AK135="x",'3 - Projects'!$P218)</f>
        <v>0</v>
      </c>
      <c r="AL376" s="88">
        <f>IF(AL131="x",'3 - Projects'!$P214,0)+IF(AL132="x",'3 - Projects'!$P215)+IF(AL133="x",'3 - Projects'!$P216)+IF(AL134="x",'3 - Projects'!$P217)+IF(AL135="x",'3 - Projects'!$P218)</f>
        <v>0</v>
      </c>
      <c r="AM376" s="88">
        <f>IF(AM131="x",'3 - Projects'!$P214,0)+IF(AM132="x",'3 - Projects'!$P215)+IF(AM133="x",'3 - Projects'!$P216)+IF(AM134="x",'3 - Projects'!$P217)+IF(AM135="x",'3 - Projects'!$P218)</f>
        <v>0</v>
      </c>
      <c r="AN376" s="88">
        <f>IF(AN131="x",'3 - Projects'!$P214,0)+IF(AN132="x",'3 - Projects'!$P215)+IF(AN133="x",'3 - Projects'!$P216)+IF(AN134="x",'3 - Projects'!$P217)+IF(AN135="x",'3 - Projects'!$P218)</f>
        <v>0</v>
      </c>
      <c r="AO376" s="88">
        <f>IF(AO131="x",'3 - Projects'!$P214,0)+IF(AO132="x",'3 - Projects'!$P215)+IF(AO133="x",'3 - Projects'!$P216)+IF(AO134="x",'3 - Projects'!$P217)+IF(AO135="x",'3 - Projects'!$P218)</f>
        <v>0</v>
      </c>
      <c r="AP376" s="88">
        <f>IF(AP131="x",'3 - Projects'!$P214,0)+IF(AP132="x",'3 - Projects'!$P215)+IF(AP133="x",'3 - Projects'!$P216)+IF(AP134="x",'3 - Projects'!$P217)+IF(AP135="x",'3 - Projects'!$P218)</f>
        <v>0</v>
      </c>
      <c r="AQ376" s="88">
        <f>IF(AQ131="x",'3 - Projects'!$P214,0)+IF(AQ132="x",'3 - Projects'!$P215)+IF(AQ133="x",'3 - Projects'!$P216)+IF(AQ134="x",'3 - Projects'!$P217)+IF(AQ135="x",'3 - Projects'!$P218)</f>
        <v>0</v>
      </c>
      <c r="AR376" s="88">
        <f>IF(AR131="x",'3 - Projects'!$P214,0)+IF(AR132="x",'3 - Projects'!$P215)+IF(AR133="x",'3 - Projects'!$P216)+IF(AR134="x",'3 - Projects'!$P217)+IF(AR135="x",'3 - Projects'!$P218)</f>
        <v>0</v>
      </c>
      <c r="AS376" s="88">
        <f>IF(AS131="x",'3 - Projects'!$P214,0)+IF(AS132="x",'3 - Projects'!$P215)+IF(AS133="x",'3 - Projects'!$P216)+IF(AS134="x",'3 - Projects'!$P217)+IF(AS135="x",'3 - Projects'!$P218)</f>
        <v>0</v>
      </c>
      <c r="AT376" s="88">
        <f>IF(AT131="x",'3 - Projects'!$P214,0)+IF(AT132="x",'3 - Projects'!$P215)+IF(AT133="x",'3 - Projects'!$P216)+IF(AT134="x",'3 - Projects'!$P217)+IF(AT135="x",'3 - Projects'!$P218)</f>
        <v>0</v>
      </c>
      <c r="AU376" s="88">
        <f>IF(AU131="x",'3 - Projects'!$P214,0)+IF(AU132="x",'3 - Projects'!$P215)+IF(AU133="x",'3 - Projects'!$P216)+IF(AU134="x",'3 - Projects'!$P217)+IF(AU135="x",'3 - Projects'!$P218)</f>
        <v>0</v>
      </c>
      <c r="AV376" s="88">
        <f>IF(AV131="x",'3 - Projects'!$P214,0)+IF(AV132="x",'3 - Projects'!$P215)+IF(AV133="x",'3 - Projects'!$P216)+IF(AV134="x",'3 - Projects'!$P217)+IF(AV135="x",'3 - Projects'!$P218)</f>
        <v>0</v>
      </c>
      <c r="AW376" s="88">
        <f>IF(AW131="x",'3 - Projects'!$P214,0)+IF(AW132="x",'3 - Projects'!$P215)+IF(AW133="x",'3 - Projects'!$P216)+IF(AW134="x",'3 - Projects'!$P217)+IF(AW135="x",'3 - Projects'!$P218)</f>
        <v>0</v>
      </c>
      <c r="AX376" s="88">
        <f>IF(AX131="x",'3 - Projects'!$P214,0)+IF(AX132="x",'3 - Projects'!$P215)+IF(AX133="x",'3 - Projects'!$P216)+IF(AX134="x",'3 - Projects'!$P217)+IF(AX135="x",'3 - Projects'!$P218)</f>
        <v>0</v>
      </c>
      <c r="AY376" s="88">
        <f>IF(AY131="x",'3 - Projects'!$P214,0)+IF(AY132="x",'3 - Projects'!$P215)+IF(AY133="x",'3 - Projects'!$P216)+IF(AY134="x",'3 - Projects'!$P217)+IF(AY135="x",'3 - Projects'!$P218)</f>
        <v>0</v>
      </c>
      <c r="AZ376" s="88">
        <f>IF(AZ131="x",'3 - Projects'!$P214,0)+IF(AZ132="x",'3 - Projects'!$P215)+IF(AZ133="x",'3 - Projects'!$P216)+IF(AZ134="x",'3 - Projects'!$P217)+IF(AZ135="x",'3 - Projects'!$P218)</f>
        <v>0</v>
      </c>
      <c r="BA376" s="88">
        <f>IF(BA131="x",'3 - Projects'!$P214,0)+IF(BA132="x",'3 - Projects'!$P215)+IF(BA133="x",'3 - Projects'!$P216)+IF(BA134="x",'3 - Projects'!$P217)+IF(BA135="x",'3 - Projects'!$P218)</f>
        <v>0</v>
      </c>
      <c r="BB376" s="88">
        <f>IF(BB131="x",'3 - Projects'!$P214,0)+IF(BB132="x",'3 - Projects'!$P215)+IF(BB133="x",'3 - Projects'!$P216)+IF(BB134="x",'3 - Projects'!$P217)+IF(BB135="x",'3 - Projects'!$P218)</f>
        <v>0</v>
      </c>
      <c r="BC376" s="88">
        <f>IF(BC131="x",'3 - Projects'!$P214,0)+IF(BC132="x",'3 - Projects'!$P215)+IF(BC133="x",'3 - Projects'!$P216)+IF(BC134="x",'3 - Projects'!$P217)+IF(BC135="x",'3 - Projects'!$P218)</f>
        <v>0</v>
      </c>
      <c r="BD376" s="88">
        <f>IF(BD131="x",'3 - Projects'!$P214,0)+IF(BD132="x",'3 - Projects'!$P215)+IF(BD133="x",'3 - Projects'!$P216)+IF(BD134="x",'3 - Projects'!$P217)+IF(BD135="x",'3 - Projects'!$P218)</f>
        <v>0</v>
      </c>
      <c r="BE376" s="88">
        <f>IF(BE131="x",'3 - Projects'!$P214,0)+IF(BE132="x",'3 - Projects'!$P215)+IF(BE133="x",'3 - Projects'!$P216)+IF(BE134="x",'3 - Projects'!$P217)+IF(BE135="x",'3 - Projects'!$P218)</f>
        <v>0</v>
      </c>
      <c r="BF376" s="88">
        <f>IF(BF131="x",'3 - Projects'!$P214,0)+IF(BF132="x",'3 - Projects'!$P215)+IF(BF133="x",'3 - Projects'!$P216)+IF(BF134="x",'3 - Projects'!$P217)+IF(BF135="x",'3 - Projects'!$P218)</f>
        <v>0</v>
      </c>
      <c r="BG376" s="88">
        <f>IF(BG131="x",'3 - Projects'!$P214,0)+IF(BG132="x",'3 - Projects'!$P215)+IF(BG133="x",'3 - Projects'!$P216)+IF(BG134="x",'3 - Projects'!$P217)+IF(BG135="x",'3 - Projects'!$P218)</f>
        <v>0</v>
      </c>
      <c r="BH376" s="89">
        <f>IF(BH131="x",'3 - Projects'!$P214,0)+IF(BH132="x",'3 - Projects'!$P215)+IF(BH133="x",'3 - Projects'!$P216)+IF(BH134="x",'3 - Projects'!$P217)+IF(BH135="x",'3 - Projects'!$P218)</f>
        <v>0</v>
      </c>
    </row>
    <row r="377" spans="1:60">
      <c r="A377" s="93" t="s">
        <v>28</v>
      </c>
      <c r="B377" s="82" t="str">
        <f>IF(Resource1_Name&lt;&gt;"",Resource1_Name&amp;"(s)","")</f>
        <v/>
      </c>
      <c r="C377" s="85"/>
      <c r="D377" s="85"/>
      <c r="E377" s="85"/>
      <c r="F377" s="85"/>
      <c r="G377" s="85"/>
      <c r="H377" s="85"/>
      <c r="I377" s="84">
        <f>IF(I136="x",'3 - Projects'!$G224,0)+IF(I137="x",'3 - Projects'!$G225)+IF(I138="x",'3 - Projects'!$G226)+IF(I139="x",'3 - Projects'!$G227)+IF(I140="x",'3 - Projects'!$G228)</f>
        <v>0</v>
      </c>
      <c r="J377" s="85">
        <f>IF(J136="x",'3 - Projects'!$G224,0)+IF(J137="x",'3 - Projects'!$G225)+IF(J138="x",'3 - Projects'!$G226)+IF(J139="x",'3 - Projects'!$G227)+IF(J140="x",'3 - Projects'!$G228)</f>
        <v>0</v>
      </c>
      <c r="K377" s="85">
        <f>IF(K136="x",'3 - Projects'!$G224,0)+IF(K137="x",'3 - Projects'!$G225)+IF(K138="x",'3 - Projects'!$G226)+IF(K139="x",'3 - Projects'!$G227)+IF(K140="x",'3 - Projects'!$G228)</f>
        <v>0</v>
      </c>
      <c r="L377" s="85">
        <f>IF(L136="x",'3 - Projects'!$G224,0)+IF(L137="x",'3 - Projects'!$G225)+IF(L138="x",'3 - Projects'!$G226)+IF(L139="x",'3 - Projects'!$G227)+IF(L140="x",'3 - Projects'!$G228)</f>
        <v>0</v>
      </c>
      <c r="M377" s="85">
        <f>IF(M136="x",'3 - Projects'!$G224,0)+IF(M137="x",'3 - Projects'!$G225)+IF(M138="x",'3 - Projects'!$G226)+IF(M139="x",'3 - Projects'!$G227)+IF(M140="x",'3 - Projects'!$G228)</f>
        <v>0</v>
      </c>
      <c r="N377" s="85">
        <f>IF(N136="x",'3 - Projects'!$G224,0)+IF(N137="x",'3 - Projects'!$G225)+IF(N138="x",'3 - Projects'!$G226)+IF(N139="x",'3 - Projects'!$G227)+IF(N140="x",'3 - Projects'!$G228)</f>
        <v>0</v>
      </c>
      <c r="O377" s="85">
        <f>IF(O136="x",'3 - Projects'!$G224,0)+IF(O137="x",'3 - Projects'!$G225)+IF(O138="x",'3 - Projects'!$G226)+IF(O139="x",'3 - Projects'!$G227)+IF(O140="x",'3 - Projects'!$G228)</f>
        <v>0</v>
      </c>
      <c r="P377" s="85">
        <f>IF(P136="x",'3 - Projects'!$G224,0)+IF(P137="x",'3 - Projects'!$G225)+IF(P138="x",'3 - Projects'!$G226)+IF(P139="x",'3 - Projects'!$G227)+IF(P140="x",'3 - Projects'!$G228)</f>
        <v>0</v>
      </c>
      <c r="Q377" s="85">
        <f>IF(Q136="x",'3 - Projects'!$G224,0)+IF(Q137="x",'3 - Projects'!$G225)+IF(Q138="x",'3 - Projects'!$G226)+IF(Q139="x",'3 - Projects'!$G227)+IF(Q140="x",'3 - Projects'!$G228)</f>
        <v>0</v>
      </c>
      <c r="R377" s="85">
        <f>IF(R136="x",'3 - Projects'!$G224,0)+IF(R137="x",'3 - Projects'!$G225)+IF(R138="x",'3 - Projects'!$G226)+IF(R139="x",'3 - Projects'!$G227)+IF(R140="x",'3 - Projects'!$G228)</f>
        <v>0</v>
      </c>
      <c r="S377" s="85">
        <f>IF(S136="x",'3 - Projects'!$G224,0)+IF(S137="x",'3 - Projects'!$G225)+IF(S138="x",'3 - Projects'!$G226)+IF(S139="x",'3 - Projects'!$G227)+IF(S140="x",'3 - Projects'!$G228)</f>
        <v>0</v>
      </c>
      <c r="T377" s="85">
        <f>IF(T136="x",'3 - Projects'!$G224,0)+IF(T137="x",'3 - Projects'!$G225)+IF(T138="x",'3 - Projects'!$G226)+IF(T139="x",'3 - Projects'!$G227)+IF(T140="x",'3 - Projects'!$G228)</f>
        <v>0</v>
      </c>
      <c r="U377" s="85">
        <f>IF(U136="x",'3 - Projects'!$G224,0)+IF(U137="x",'3 - Projects'!$G225)+IF(U138="x",'3 - Projects'!$G226)+IF(U139="x",'3 - Projects'!$G227)+IF(U140="x",'3 - Projects'!$G228)</f>
        <v>0</v>
      </c>
      <c r="V377" s="85">
        <f>IF(V136="x",'3 - Projects'!$G224,0)+IF(V137="x",'3 - Projects'!$G225)+IF(V138="x",'3 - Projects'!$G226)+IF(V139="x",'3 - Projects'!$G227)+IF(V140="x",'3 - Projects'!$G228)</f>
        <v>0</v>
      </c>
      <c r="W377" s="85">
        <f>IF(W136="x",'3 - Projects'!$G224,0)+IF(W137="x",'3 - Projects'!$G225)+IF(W138="x",'3 - Projects'!$G226)+IF(W139="x",'3 - Projects'!$G227)+IF(W140="x",'3 - Projects'!$G228)</f>
        <v>0</v>
      </c>
      <c r="X377" s="85">
        <f>IF(X136="x",'3 - Projects'!$G224,0)+IF(X137="x",'3 - Projects'!$G225)+IF(X138="x",'3 - Projects'!$G226)+IF(X139="x",'3 - Projects'!$G227)+IF(X140="x",'3 - Projects'!$G228)</f>
        <v>0</v>
      </c>
      <c r="Y377" s="85">
        <f>IF(Y136="x",'3 - Projects'!$G224,0)+IF(Y137="x",'3 - Projects'!$G225)+IF(Y138="x",'3 - Projects'!$G226)+IF(Y139="x",'3 - Projects'!$G227)+IF(Y140="x",'3 - Projects'!$G228)</f>
        <v>0</v>
      </c>
      <c r="Z377" s="85">
        <f>IF(Z136="x",'3 - Projects'!$G224,0)+IF(Z137="x",'3 - Projects'!$G225)+IF(Z138="x",'3 - Projects'!$G226)+IF(Z139="x",'3 - Projects'!$G227)+IF(Z140="x",'3 - Projects'!$G228)</f>
        <v>0</v>
      </c>
      <c r="AA377" s="85">
        <f>IF(AA136="x",'3 - Projects'!$G224,0)+IF(AA137="x",'3 - Projects'!$G225)+IF(AA138="x",'3 - Projects'!$G226)+IF(AA139="x",'3 - Projects'!$G227)+IF(AA140="x",'3 - Projects'!$G228)</f>
        <v>0</v>
      </c>
      <c r="AB377" s="85">
        <f>IF(AB136="x",'3 - Projects'!$G224,0)+IF(AB137="x",'3 - Projects'!$G225)+IF(AB138="x",'3 - Projects'!$G226)+IF(AB139="x",'3 - Projects'!$G227)+IF(AB140="x",'3 - Projects'!$G228)</f>
        <v>0</v>
      </c>
      <c r="AC377" s="85">
        <f>IF(AC136="x",'3 - Projects'!$G224,0)+IF(AC137="x",'3 - Projects'!$G225)+IF(AC138="x",'3 - Projects'!$G226)+IF(AC139="x",'3 - Projects'!$G227)+IF(AC140="x",'3 - Projects'!$G228)</f>
        <v>0</v>
      </c>
      <c r="AD377" s="85">
        <f>IF(AD136="x",'3 - Projects'!$G224,0)+IF(AD137="x",'3 - Projects'!$G225)+IF(AD138="x",'3 - Projects'!$G226)+IF(AD139="x",'3 - Projects'!$G227)+IF(AD140="x",'3 - Projects'!$G228)</f>
        <v>0</v>
      </c>
      <c r="AE377" s="85">
        <f>IF(AE136="x",'3 - Projects'!$G224,0)+IF(AE137="x",'3 - Projects'!$G225)+IF(AE138="x",'3 - Projects'!$G226)+IF(AE139="x",'3 - Projects'!$G227)+IF(AE140="x",'3 - Projects'!$G228)</f>
        <v>0</v>
      </c>
      <c r="AF377" s="85">
        <f>IF(AF136="x",'3 - Projects'!$G224,0)+IF(AF137="x",'3 - Projects'!$G225)+IF(AF138="x",'3 - Projects'!$G226)+IF(AF139="x",'3 - Projects'!$G227)+IF(AF140="x",'3 - Projects'!$G228)</f>
        <v>0</v>
      </c>
      <c r="AG377" s="85">
        <f>IF(AG136="x",'3 - Projects'!$G224,0)+IF(AG137="x",'3 - Projects'!$G225)+IF(AG138="x",'3 - Projects'!$G226)+IF(AG139="x",'3 - Projects'!$G227)+IF(AG140="x",'3 - Projects'!$G228)</f>
        <v>0</v>
      </c>
      <c r="AH377" s="85">
        <f>IF(AH136="x",'3 - Projects'!$G224,0)+IF(AH137="x",'3 - Projects'!$G225)+IF(AH138="x",'3 - Projects'!$G226)+IF(AH139="x",'3 - Projects'!$G227)+IF(AH140="x",'3 - Projects'!$G228)</f>
        <v>0</v>
      </c>
      <c r="AI377" s="85">
        <f>IF(AI136="x",'3 - Projects'!$G224,0)+IF(AI137="x",'3 - Projects'!$G225)+IF(AI138="x",'3 - Projects'!$G226)+IF(AI139="x",'3 - Projects'!$G227)+IF(AI140="x",'3 - Projects'!$G228)</f>
        <v>0</v>
      </c>
      <c r="AJ377" s="85">
        <f>IF(AJ136="x",'3 - Projects'!$G224,0)+IF(AJ137="x",'3 - Projects'!$G225)+IF(AJ138="x",'3 - Projects'!$G226)+IF(AJ139="x",'3 - Projects'!$G227)+IF(AJ140="x",'3 - Projects'!$G228)</f>
        <v>0</v>
      </c>
      <c r="AK377" s="85">
        <f>IF(AK136="x",'3 - Projects'!$G224,0)+IF(AK137="x",'3 - Projects'!$G225)+IF(AK138="x",'3 - Projects'!$G226)+IF(AK139="x",'3 - Projects'!$G227)+IF(AK140="x",'3 - Projects'!$G228)</f>
        <v>0</v>
      </c>
      <c r="AL377" s="85">
        <f>IF(AL136="x",'3 - Projects'!$G224,0)+IF(AL137="x",'3 - Projects'!$G225)+IF(AL138="x",'3 - Projects'!$G226)+IF(AL139="x",'3 - Projects'!$G227)+IF(AL140="x",'3 - Projects'!$G228)</f>
        <v>0</v>
      </c>
      <c r="AM377" s="85">
        <f>IF(AM136="x",'3 - Projects'!$G224,0)+IF(AM137="x",'3 - Projects'!$G225)+IF(AM138="x",'3 - Projects'!$G226)+IF(AM139="x",'3 - Projects'!$G227)+IF(AM140="x",'3 - Projects'!$G228)</f>
        <v>0</v>
      </c>
      <c r="AN377" s="85">
        <f>IF(AN136="x",'3 - Projects'!$G224,0)+IF(AN137="x",'3 - Projects'!$G225)+IF(AN138="x",'3 - Projects'!$G226)+IF(AN139="x",'3 - Projects'!$G227)+IF(AN140="x",'3 - Projects'!$G228)</f>
        <v>0</v>
      </c>
      <c r="AO377" s="85">
        <f>IF(AO136="x",'3 - Projects'!$G224,0)+IF(AO137="x",'3 - Projects'!$G225)+IF(AO138="x",'3 - Projects'!$G226)+IF(AO139="x",'3 - Projects'!$G227)+IF(AO140="x",'3 - Projects'!$G228)</f>
        <v>0</v>
      </c>
      <c r="AP377" s="85">
        <f>IF(AP136="x",'3 - Projects'!$G224,0)+IF(AP137="x",'3 - Projects'!$G225)+IF(AP138="x",'3 - Projects'!$G226)+IF(AP139="x",'3 - Projects'!$G227)+IF(AP140="x",'3 - Projects'!$G228)</f>
        <v>0</v>
      </c>
      <c r="AQ377" s="85">
        <f>IF(AQ136="x",'3 - Projects'!$G224,0)+IF(AQ137="x",'3 - Projects'!$G225)+IF(AQ138="x",'3 - Projects'!$G226)+IF(AQ139="x",'3 - Projects'!$G227)+IF(AQ140="x",'3 - Projects'!$G228)</f>
        <v>0</v>
      </c>
      <c r="AR377" s="85">
        <f>IF(AR136="x",'3 - Projects'!$G224,0)+IF(AR137="x",'3 - Projects'!$G225)+IF(AR138="x",'3 - Projects'!$G226)+IF(AR139="x",'3 - Projects'!$G227)+IF(AR140="x",'3 - Projects'!$G228)</f>
        <v>0</v>
      </c>
      <c r="AS377" s="85">
        <f>IF(AS136="x",'3 - Projects'!$G224,0)+IF(AS137="x",'3 - Projects'!$G225)+IF(AS138="x",'3 - Projects'!$G226)+IF(AS139="x",'3 - Projects'!$G227)+IF(AS140="x",'3 - Projects'!$G228)</f>
        <v>0</v>
      </c>
      <c r="AT377" s="85">
        <f>IF(AT136="x",'3 - Projects'!$G224,0)+IF(AT137="x",'3 - Projects'!$G225)+IF(AT138="x",'3 - Projects'!$G226)+IF(AT139="x",'3 - Projects'!$G227)+IF(AT140="x",'3 - Projects'!$G228)</f>
        <v>0</v>
      </c>
      <c r="AU377" s="85">
        <f>IF(AU136="x",'3 - Projects'!$G224,0)+IF(AU137="x",'3 - Projects'!$G225)+IF(AU138="x",'3 - Projects'!$G226)+IF(AU139="x",'3 - Projects'!$G227)+IF(AU140="x",'3 - Projects'!$G228)</f>
        <v>0</v>
      </c>
      <c r="AV377" s="85">
        <f>IF(AV136="x",'3 - Projects'!$G224,0)+IF(AV137="x",'3 - Projects'!$G225)+IF(AV138="x",'3 - Projects'!$G226)+IF(AV139="x",'3 - Projects'!$G227)+IF(AV140="x",'3 - Projects'!$G228)</f>
        <v>0</v>
      </c>
      <c r="AW377" s="85">
        <f>IF(AW136="x",'3 - Projects'!$G224,0)+IF(AW137="x",'3 - Projects'!$G225)+IF(AW138="x",'3 - Projects'!$G226)+IF(AW139="x",'3 - Projects'!$G227)+IF(AW140="x",'3 - Projects'!$G228)</f>
        <v>0</v>
      </c>
      <c r="AX377" s="85">
        <f>IF(AX136="x",'3 - Projects'!$G224,0)+IF(AX137="x",'3 - Projects'!$G225)+IF(AX138="x",'3 - Projects'!$G226)+IF(AX139="x",'3 - Projects'!$G227)+IF(AX140="x",'3 - Projects'!$G228)</f>
        <v>0</v>
      </c>
      <c r="AY377" s="85">
        <f>IF(AY136="x",'3 - Projects'!$G224,0)+IF(AY137="x",'3 - Projects'!$G225)+IF(AY138="x",'3 - Projects'!$G226)+IF(AY139="x",'3 - Projects'!$G227)+IF(AY140="x",'3 - Projects'!$G228)</f>
        <v>0</v>
      </c>
      <c r="AZ377" s="85">
        <f>IF(AZ136="x",'3 - Projects'!$G224,0)+IF(AZ137="x",'3 - Projects'!$G225)+IF(AZ138="x",'3 - Projects'!$G226)+IF(AZ139="x",'3 - Projects'!$G227)+IF(AZ140="x",'3 - Projects'!$G228)</f>
        <v>0</v>
      </c>
      <c r="BA377" s="85">
        <f>IF(BA136="x",'3 - Projects'!$G224,0)+IF(BA137="x",'3 - Projects'!$G225)+IF(BA138="x",'3 - Projects'!$G226)+IF(BA139="x",'3 - Projects'!$G227)+IF(BA140="x",'3 - Projects'!$G228)</f>
        <v>0</v>
      </c>
      <c r="BB377" s="85">
        <f>IF(BB136="x",'3 - Projects'!$G224,0)+IF(BB137="x",'3 - Projects'!$G225)+IF(BB138="x",'3 - Projects'!$G226)+IF(BB139="x",'3 - Projects'!$G227)+IF(BB140="x",'3 - Projects'!$G228)</f>
        <v>0</v>
      </c>
      <c r="BC377" s="85">
        <f>IF(BC136="x",'3 - Projects'!$G224,0)+IF(BC137="x",'3 - Projects'!$G225)+IF(BC138="x",'3 - Projects'!$G226)+IF(BC139="x",'3 - Projects'!$G227)+IF(BC140="x",'3 - Projects'!$G228)</f>
        <v>0</v>
      </c>
      <c r="BD377" s="85">
        <f>IF(BD136="x",'3 - Projects'!$G224,0)+IF(BD137="x",'3 - Projects'!$G225)+IF(BD138="x",'3 - Projects'!$G226)+IF(BD139="x",'3 - Projects'!$G227)+IF(BD140="x",'3 - Projects'!$G228)</f>
        <v>0</v>
      </c>
      <c r="BE377" s="85">
        <f>IF(BE136="x",'3 - Projects'!$G224,0)+IF(BE137="x",'3 - Projects'!$G225)+IF(BE138="x",'3 - Projects'!$G226)+IF(BE139="x",'3 - Projects'!$G227)+IF(BE140="x",'3 - Projects'!$G228)</f>
        <v>0</v>
      </c>
      <c r="BF377" s="85">
        <f>IF(BF136="x",'3 - Projects'!$G224,0)+IF(BF137="x",'3 - Projects'!$G225)+IF(BF138="x",'3 - Projects'!$G226)+IF(BF139="x",'3 - Projects'!$G227)+IF(BF140="x",'3 - Projects'!$G228)</f>
        <v>0</v>
      </c>
      <c r="BG377" s="85">
        <f>IF(BG136="x",'3 - Projects'!$G224,0)+IF(BG137="x",'3 - Projects'!$G225)+IF(BG138="x",'3 - Projects'!$G226)+IF(BG139="x",'3 - Projects'!$G227)+IF(BG140="x",'3 - Projects'!$G228)</f>
        <v>0</v>
      </c>
      <c r="BH377" s="86">
        <f>IF(BH136="x",'3 - Projects'!$G224,0)+IF(BH137="x",'3 - Projects'!$G225)+IF(BH138="x",'3 - Projects'!$G226)+IF(BH139="x",'3 - Projects'!$G227)+IF(BH140="x",'3 - Projects'!$G228)</f>
        <v>0</v>
      </c>
    </row>
    <row r="378" spans="1:60">
      <c r="A378" s="84"/>
      <c r="B378" s="85" t="str">
        <f>IF(Resource2_Name&lt;&gt;"",Resource2_Name&amp;"(s)","")</f>
        <v/>
      </c>
      <c r="C378" s="85"/>
      <c r="D378" s="85"/>
      <c r="E378" s="85"/>
      <c r="F378" s="85"/>
      <c r="G378" s="85"/>
      <c r="H378" s="85"/>
      <c r="I378" s="84">
        <f>IF(I136="x",'3 - Projects'!$H224,0)+IF(I137="x",'3 - Projects'!$H225)+IF(I138="x",'3 - Projects'!$H226)+IF(I139="x",'3 - Projects'!$H227)+IF(I140="x",'3 - Projects'!$H228)</f>
        <v>0</v>
      </c>
      <c r="J378" s="85">
        <f>IF(J136="x",'3 - Projects'!$H224,0)+IF(J137="x",'3 - Projects'!$H225)+IF(J138="x",'3 - Projects'!$H226)+IF(J139="x",'3 - Projects'!$H227)+IF(J140="x",'3 - Projects'!$H228)</f>
        <v>0</v>
      </c>
      <c r="K378" s="85">
        <f>IF(K136="x",'3 - Projects'!$H224,0)+IF(K137="x",'3 - Projects'!$H225)+IF(K138="x",'3 - Projects'!$H226)+IF(K139="x",'3 - Projects'!$H227)+IF(K140="x",'3 - Projects'!$H228)</f>
        <v>0</v>
      </c>
      <c r="L378" s="85">
        <f>IF(L136="x",'3 - Projects'!$H224,0)+IF(L137="x",'3 - Projects'!$H225)+IF(L138="x",'3 - Projects'!$H226)+IF(L139="x",'3 - Projects'!$H227)+IF(L140="x",'3 - Projects'!$H228)</f>
        <v>0</v>
      </c>
      <c r="M378" s="85">
        <f>IF(M136="x",'3 - Projects'!$H224,0)+IF(M137="x",'3 - Projects'!$H225)+IF(M138="x",'3 - Projects'!$H226)+IF(M139="x",'3 - Projects'!$H227)+IF(M140="x",'3 - Projects'!$H228)</f>
        <v>0</v>
      </c>
      <c r="N378" s="85">
        <f>IF(N136="x",'3 - Projects'!$H224,0)+IF(N137="x",'3 - Projects'!$H225)+IF(N138="x",'3 - Projects'!$H226)+IF(N139="x",'3 - Projects'!$H227)+IF(N140="x",'3 - Projects'!$H228)</f>
        <v>0</v>
      </c>
      <c r="O378" s="85">
        <f>IF(O136="x",'3 - Projects'!$H224,0)+IF(O137="x",'3 - Projects'!$H225)+IF(O138="x",'3 - Projects'!$H226)+IF(O139="x",'3 - Projects'!$H227)+IF(O140="x",'3 - Projects'!$H228)</f>
        <v>0</v>
      </c>
      <c r="P378" s="85">
        <f>IF(P136="x",'3 - Projects'!$H224,0)+IF(P137="x",'3 - Projects'!$H225)+IF(P138="x",'3 - Projects'!$H226)+IF(P139="x",'3 - Projects'!$H227)+IF(P140="x",'3 - Projects'!$H228)</f>
        <v>0</v>
      </c>
      <c r="Q378" s="85">
        <f>IF(Q136="x",'3 - Projects'!$H224,0)+IF(Q137="x",'3 - Projects'!$H225)+IF(Q138="x",'3 - Projects'!$H226)+IF(Q139="x",'3 - Projects'!$H227)+IF(Q140="x",'3 - Projects'!$H228)</f>
        <v>0</v>
      </c>
      <c r="R378" s="85">
        <f>IF(R136="x",'3 - Projects'!$H224,0)+IF(R137="x",'3 - Projects'!$H225)+IF(R138="x",'3 - Projects'!$H226)+IF(R139="x",'3 - Projects'!$H227)+IF(R140="x",'3 - Projects'!$H228)</f>
        <v>0</v>
      </c>
      <c r="S378" s="85">
        <f>IF(S136="x",'3 - Projects'!$H224,0)+IF(S137="x",'3 - Projects'!$H225)+IF(S138="x",'3 - Projects'!$H226)+IF(S139="x",'3 - Projects'!$H227)+IF(S140="x",'3 - Projects'!$H228)</f>
        <v>0</v>
      </c>
      <c r="T378" s="85">
        <f>IF(T136="x",'3 - Projects'!$H224,0)+IF(T137="x",'3 - Projects'!$H225)+IF(T138="x",'3 - Projects'!$H226)+IF(T139="x",'3 - Projects'!$H227)+IF(T140="x",'3 - Projects'!$H228)</f>
        <v>0</v>
      </c>
      <c r="U378" s="85">
        <f>IF(U136="x",'3 - Projects'!$H224,0)+IF(U137="x",'3 - Projects'!$H225)+IF(U138="x",'3 - Projects'!$H226)+IF(U139="x",'3 - Projects'!$H227)+IF(U140="x",'3 - Projects'!$H228)</f>
        <v>0</v>
      </c>
      <c r="V378" s="85">
        <f>IF(V136="x",'3 - Projects'!$H224,0)+IF(V137="x",'3 - Projects'!$H225)+IF(V138="x",'3 - Projects'!$H226)+IF(V139="x",'3 - Projects'!$H227)+IF(V140="x",'3 - Projects'!$H228)</f>
        <v>0</v>
      </c>
      <c r="W378" s="85">
        <f>IF(W136="x",'3 - Projects'!$H224,0)+IF(W137="x",'3 - Projects'!$H225)+IF(W138="x",'3 - Projects'!$H226)+IF(W139="x",'3 - Projects'!$H227)+IF(W140="x",'3 - Projects'!$H228)</f>
        <v>0</v>
      </c>
      <c r="X378" s="85">
        <f>IF(X136="x",'3 - Projects'!$H224,0)+IF(X137="x",'3 - Projects'!$H225)+IF(X138="x",'3 - Projects'!$H226)+IF(X139="x",'3 - Projects'!$H227)+IF(X140="x",'3 - Projects'!$H228)</f>
        <v>0</v>
      </c>
      <c r="Y378" s="85">
        <f>IF(Y136="x",'3 - Projects'!$H224,0)+IF(Y137="x",'3 - Projects'!$H225)+IF(Y138="x",'3 - Projects'!$H226)+IF(Y139="x",'3 - Projects'!$H227)+IF(Y140="x",'3 - Projects'!$H228)</f>
        <v>0</v>
      </c>
      <c r="Z378" s="85">
        <f>IF(Z136="x",'3 - Projects'!$H224,0)+IF(Z137="x",'3 - Projects'!$H225)+IF(Z138="x",'3 - Projects'!$H226)+IF(Z139="x",'3 - Projects'!$H227)+IF(Z140="x",'3 - Projects'!$H228)</f>
        <v>0</v>
      </c>
      <c r="AA378" s="85">
        <f>IF(AA136="x",'3 - Projects'!$H224,0)+IF(AA137="x",'3 - Projects'!$H225)+IF(AA138="x",'3 - Projects'!$H226)+IF(AA139="x",'3 - Projects'!$H227)+IF(AA140="x",'3 - Projects'!$H228)</f>
        <v>0</v>
      </c>
      <c r="AB378" s="85">
        <f>IF(AB136="x",'3 - Projects'!$H224,0)+IF(AB137="x",'3 - Projects'!$H225)+IF(AB138="x",'3 - Projects'!$H226)+IF(AB139="x",'3 - Projects'!$H227)+IF(AB140="x",'3 - Projects'!$H228)</f>
        <v>0</v>
      </c>
      <c r="AC378" s="85">
        <f>IF(AC136="x",'3 - Projects'!$H224,0)+IF(AC137="x",'3 - Projects'!$H225)+IF(AC138="x",'3 - Projects'!$H226)+IF(AC139="x",'3 - Projects'!$H227)+IF(AC140="x",'3 - Projects'!$H228)</f>
        <v>0</v>
      </c>
      <c r="AD378" s="85">
        <f>IF(AD136="x",'3 - Projects'!$H224,0)+IF(AD137="x",'3 - Projects'!$H225)+IF(AD138="x",'3 - Projects'!$H226)+IF(AD139="x",'3 - Projects'!$H227)+IF(AD140="x",'3 - Projects'!$H228)</f>
        <v>0</v>
      </c>
      <c r="AE378" s="85">
        <f>IF(AE136="x",'3 - Projects'!$H224,0)+IF(AE137="x",'3 - Projects'!$H225)+IF(AE138="x",'3 - Projects'!$H226)+IF(AE139="x",'3 - Projects'!$H227)+IF(AE140="x",'3 - Projects'!$H228)</f>
        <v>0</v>
      </c>
      <c r="AF378" s="85">
        <f>IF(AF136="x",'3 - Projects'!$H224,0)+IF(AF137="x",'3 - Projects'!$H225)+IF(AF138="x",'3 - Projects'!$H226)+IF(AF139="x",'3 - Projects'!$H227)+IF(AF140="x",'3 - Projects'!$H228)</f>
        <v>0</v>
      </c>
      <c r="AG378" s="85">
        <f>IF(AG136="x",'3 - Projects'!$H224,0)+IF(AG137="x",'3 - Projects'!$H225)+IF(AG138="x",'3 - Projects'!$H226)+IF(AG139="x",'3 - Projects'!$H227)+IF(AG140="x",'3 - Projects'!$H228)</f>
        <v>0</v>
      </c>
      <c r="AH378" s="85">
        <f>IF(AH136="x",'3 - Projects'!$H224,0)+IF(AH137="x",'3 - Projects'!$H225)+IF(AH138="x",'3 - Projects'!$H226)+IF(AH139="x",'3 - Projects'!$H227)+IF(AH140="x",'3 - Projects'!$H228)</f>
        <v>0</v>
      </c>
      <c r="AI378" s="85">
        <f>IF(AI136="x",'3 - Projects'!$H224,0)+IF(AI137="x",'3 - Projects'!$H225)+IF(AI138="x",'3 - Projects'!$H226)+IF(AI139="x",'3 - Projects'!$H227)+IF(AI140="x",'3 - Projects'!$H228)</f>
        <v>0</v>
      </c>
      <c r="AJ378" s="85">
        <f>IF(AJ136="x",'3 - Projects'!$H224,0)+IF(AJ137="x",'3 - Projects'!$H225)+IF(AJ138="x",'3 - Projects'!$H226)+IF(AJ139="x",'3 - Projects'!$H227)+IF(AJ140="x",'3 - Projects'!$H228)</f>
        <v>0</v>
      </c>
      <c r="AK378" s="85">
        <f>IF(AK136="x",'3 - Projects'!$H224,0)+IF(AK137="x",'3 - Projects'!$H225)+IF(AK138="x",'3 - Projects'!$H226)+IF(AK139="x",'3 - Projects'!$H227)+IF(AK140="x",'3 - Projects'!$H228)</f>
        <v>0</v>
      </c>
      <c r="AL378" s="85">
        <f>IF(AL136="x",'3 - Projects'!$H224,0)+IF(AL137="x",'3 - Projects'!$H225)+IF(AL138="x",'3 - Projects'!$H226)+IF(AL139="x",'3 - Projects'!$H227)+IF(AL140="x",'3 - Projects'!$H228)</f>
        <v>0</v>
      </c>
      <c r="AM378" s="85">
        <f>IF(AM136="x",'3 - Projects'!$H224,0)+IF(AM137="x",'3 - Projects'!$H225)+IF(AM138="x",'3 - Projects'!$H226)+IF(AM139="x",'3 - Projects'!$H227)+IF(AM140="x",'3 - Projects'!$H228)</f>
        <v>0</v>
      </c>
      <c r="AN378" s="85">
        <f>IF(AN136="x",'3 - Projects'!$H224,0)+IF(AN137="x",'3 - Projects'!$H225)+IF(AN138="x",'3 - Projects'!$H226)+IF(AN139="x",'3 - Projects'!$H227)+IF(AN140="x",'3 - Projects'!$H228)</f>
        <v>0</v>
      </c>
      <c r="AO378" s="85">
        <f>IF(AO136="x",'3 - Projects'!$H224,0)+IF(AO137="x",'3 - Projects'!$H225)+IF(AO138="x",'3 - Projects'!$H226)+IF(AO139="x",'3 - Projects'!$H227)+IF(AO140="x",'3 - Projects'!$H228)</f>
        <v>0</v>
      </c>
      <c r="AP378" s="85">
        <f>IF(AP136="x",'3 - Projects'!$H224,0)+IF(AP137="x",'3 - Projects'!$H225)+IF(AP138="x",'3 - Projects'!$H226)+IF(AP139="x",'3 - Projects'!$H227)+IF(AP140="x",'3 - Projects'!$H228)</f>
        <v>0</v>
      </c>
      <c r="AQ378" s="85">
        <f>IF(AQ136="x",'3 - Projects'!$H224,0)+IF(AQ137="x",'3 - Projects'!$H225)+IF(AQ138="x",'3 - Projects'!$H226)+IF(AQ139="x",'3 - Projects'!$H227)+IF(AQ140="x",'3 - Projects'!$H228)</f>
        <v>0</v>
      </c>
      <c r="AR378" s="85">
        <f>IF(AR136="x",'3 - Projects'!$H224,0)+IF(AR137="x",'3 - Projects'!$H225)+IF(AR138="x",'3 - Projects'!$H226)+IF(AR139="x",'3 - Projects'!$H227)+IF(AR140="x",'3 - Projects'!$H228)</f>
        <v>0</v>
      </c>
      <c r="AS378" s="85">
        <f>IF(AS136="x",'3 - Projects'!$H224,0)+IF(AS137="x",'3 - Projects'!$H225)+IF(AS138="x",'3 - Projects'!$H226)+IF(AS139="x",'3 - Projects'!$H227)+IF(AS140="x",'3 - Projects'!$H228)</f>
        <v>0</v>
      </c>
      <c r="AT378" s="85">
        <f>IF(AT136="x",'3 - Projects'!$H224,0)+IF(AT137="x",'3 - Projects'!$H225)+IF(AT138="x",'3 - Projects'!$H226)+IF(AT139="x",'3 - Projects'!$H227)+IF(AT140="x",'3 - Projects'!$H228)</f>
        <v>0</v>
      </c>
      <c r="AU378" s="85">
        <f>IF(AU136="x",'3 - Projects'!$H224,0)+IF(AU137="x",'3 - Projects'!$H225)+IF(AU138="x",'3 - Projects'!$H226)+IF(AU139="x",'3 - Projects'!$H227)+IF(AU140="x",'3 - Projects'!$H228)</f>
        <v>0</v>
      </c>
      <c r="AV378" s="85">
        <f>IF(AV136="x",'3 - Projects'!$H224,0)+IF(AV137="x",'3 - Projects'!$H225)+IF(AV138="x",'3 - Projects'!$H226)+IF(AV139="x",'3 - Projects'!$H227)+IF(AV140="x",'3 - Projects'!$H228)</f>
        <v>0</v>
      </c>
      <c r="AW378" s="85">
        <f>IF(AW136="x",'3 - Projects'!$H224,0)+IF(AW137="x",'3 - Projects'!$H225)+IF(AW138="x",'3 - Projects'!$H226)+IF(AW139="x",'3 - Projects'!$H227)+IF(AW140="x",'3 - Projects'!$H228)</f>
        <v>0</v>
      </c>
      <c r="AX378" s="85">
        <f>IF(AX136="x",'3 - Projects'!$H224,0)+IF(AX137="x",'3 - Projects'!$H225)+IF(AX138="x",'3 - Projects'!$H226)+IF(AX139="x",'3 - Projects'!$H227)+IF(AX140="x",'3 - Projects'!$H228)</f>
        <v>0</v>
      </c>
      <c r="AY378" s="85">
        <f>IF(AY136="x",'3 - Projects'!$H224,0)+IF(AY137="x",'3 - Projects'!$H225)+IF(AY138="x",'3 - Projects'!$H226)+IF(AY139="x",'3 - Projects'!$H227)+IF(AY140="x",'3 - Projects'!$H228)</f>
        <v>0</v>
      </c>
      <c r="AZ378" s="85">
        <f>IF(AZ136="x",'3 - Projects'!$H224,0)+IF(AZ137="x",'3 - Projects'!$H225)+IF(AZ138="x",'3 - Projects'!$H226)+IF(AZ139="x",'3 - Projects'!$H227)+IF(AZ140="x",'3 - Projects'!$H228)</f>
        <v>0</v>
      </c>
      <c r="BA378" s="85">
        <f>IF(BA136="x",'3 - Projects'!$H224,0)+IF(BA137="x",'3 - Projects'!$H225)+IF(BA138="x",'3 - Projects'!$H226)+IF(BA139="x",'3 - Projects'!$H227)+IF(BA140="x",'3 - Projects'!$H228)</f>
        <v>0</v>
      </c>
      <c r="BB378" s="85">
        <f>IF(BB136="x",'3 - Projects'!$H224,0)+IF(BB137="x",'3 - Projects'!$H225)+IF(BB138="x",'3 - Projects'!$H226)+IF(BB139="x",'3 - Projects'!$H227)+IF(BB140="x",'3 - Projects'!$H228)</f>
        <v>0</v>
      </c>
      <c r="BC378" s="85">
        <f>IF(BC136="x",'3 - Projects'!$H224,0)+IF(BC137="x",'3 - Projects'!$H225)+IF(BC138="x",'3 - Projects'!$H226)+IF(BC139="x",'3 - Projects'!$H227)+IF(BC140="x",'3 - Projects'!$H228)</f>
        <v>0</v>
      </c>
      <c r="BD378" s="85">
        <f>IF(BD136="x",'3 - Projects'!$H224,0)+IF(BD137="x",'3 - Projects'!$H225)+IF(BD138="x",'3 - Projects'!$H226)+IF(BD139="x",'3 - Projects'!$H227)+IF(BD140="x",'3 - Projects'!$H228)</f>
        <v>0</v>
      </c>
      <c r="BE378" s="85">
        <f>IF(BE136="x",'3 - Projects'!$H224,0)+IF(BE137="x",'3 - Projects'!$H225)+IF(BE138="x",'3 - Projects'!$H226)+IF(BE139="x",'3 - Projects'!$H227)+IF(BE140="x",'3 - Projects'!$H228)</f>
        <v>0</v>
      </c>
      <c r="BF378" s="85">
        <f>IF(BF136="x",'3 - Projects'!$H224,0)+IF(BF137="x",'3 - Projects'!$H225)+IF(BF138="x",'3 - Projects'!$H226)+IF(BF139="x",'3 - Projects'!$H227)+IF(BF140="x",'3 - Projects'!$H228)</f>
        <v>0</v>
      </c>
      <c r="BG378" s="85">
        <f>IF(BG136="x",'3 - Projects'!$H224,0)+IF(BG137="x",'3 - Projects'!$H225)+IF(BG138="x",'3 - Projects'!$H226)+IF(BG139="x",'3 - Projects'!$H227)+IF(BG140="x",'3 - Projects'!$H228)</f>
        <v>0</v>
      </c>
      <c r="BH378" s="86">
        <f>IF(BH136="x",'3 - Projects'!$H224,0)+IF(BH137="x",'3 - Projects'!$H225)+IF(BH138="x",'3 - Projects'!$H226)+IF(BH139="x",'3 - Projects'!$H227)+IF(BH140="x",'3 - Projects'!$H228)</f>
        <v>0</v>
      </c>
    </row>
    <row r="379" spans="1:60">
      <c r="A379" s="84"/>
      <c r="B379" s="85" t="str">
        <f>IF(Resource3_Name&lt;&gt;"",Resource3_Name&amp;"(s)","")</f>
        <v/>
      </c>
      <c r="C379" s="85"/>
      <c r="D379" s="85"/>
      <c r="E379" s="85"/>
      <c r="F379" s="85"/>
      <c r="G379" s="85"/>
      <c r="H379" s="85"/>
      <c r="I379" s="84">
        <f>IF(I136="x",'3 - Projects'!$I224,0)+IF(I137="x",'3 - Projects'!$I225)+IF(I138="x",'3 - Projects'!$I226)+IF(I139="x",'3 - Projects'!$I227)+IF(I140="x",'3 - Projects'!$I228)</f>
        <v>0</v>
      </c>
      <c r="J379" s="85">
        <f>IF(J136="x",'3 - Projects'!$I224,0)+IF(J137="x",'3 - Projects'!$I225)+IF(J138="x",'3 - Projects'!$I226)+IF(J139="x",'3 - Projects'!$I227)+IF(J140="x",'3 - Projects'!$I228)</f>
        <v>0</v>
      </c>
      <c r="K379" s="85">
        <f>IF(K136="x",'3 - Projects'!$I224,0)+IF(K137="x",'3 - Projects'!$I225)+IF(K138="x",'3 - Projects'!$I226)+IF(K139="x",'3 - Projects'!$I227)+IF(K140="x",'3 - Projects'!$I228)</f>
        <v>0</v>
      </c>
      <c r="L379" s="85">
        <f>IF(L136="x",'3 - Projects'!$I224,0)+IF(L137="x",'3 - Projects'!$I225)+IF(L138="x",'3 - Projects'!$I226)+IF(L139="x",'3 - Projects'!$I227)+IF(L140="x",'3 - Projects'!$I228)</f>
        <v>0</v>
      </c>
      <c r="M379" s="85">
        <f>IF(M136="x",'3 - Projects'!$I224,0)+IF(M137="x",'3 - Projects'!$I225)+IF(M138="x",'3 - Projects'!$I226)+IF(M139="x",'3 - Projects'!$I227)+IF(M140="x",'3 - Projects'!$I228)</f>
        <v>0</v>
      </c>
      <c r="N379" s="85">
        <f>IF(N136="x",'3 - Projects'!$I224,0)+IF(N137="x",'3 - Projects'!$I225)+IF(N138="x",'3 - Projects'!$I226)+IF(N139="x",'3 - Projects'!$I227)+IF(N140="x",'3 - Projects'!$I228)</f>
        <v>0</v>
      </c>
      <c r="O379" s="85">
        <f>IF(O136="x",'3 - Projects'!$I224,0)+IF(O137="x",'3 - Projects'!$I225)+IF(O138="x",'3 - Projects'!$I226)+IF(O139="x",'3 - Projects'!$I227)+IF(O140="x",'3 - Projects'!$I228)</f>
        <v>0</v>
      </c>
      <c r="P379" s="85">
        <f>IF(P136="x",'3 - Projects'!$I224,0)+IF(P137="x",'3 - Projects'!$I225)+IF(P138="x",'3 - Projects'!$I226)+IF(P139="x",'3 - Projects'!$I227)+IF(P140="x",'3 - Projects'!$I228)</f>
        <v>0</v>
      </c>
      <c r="Q379" s="85">
        <f>IF(Q136="x",'3 - Projects'!$I224,0)+IF(Q137="x",'3 - Projects'!$I225)+IF(Q138="x",'3 - Projects'!$I226)+IF(Q139="x",'3 - Projects'!$I227)+IF(Q140="x",'3 - Projects'!$I228)</f>
        <v>0</v>
      </c>
      <c r="R379" s="85">
        <f>IF(R136="x",'3 - Projects'!$I224,0)+IF(R137="x",'3 - Projects'!$I225)+IF(R138="x",'3 - Projects'!$I226)+IF(R139="x",'3 - Projects'!$I227)+IF(R140="x",'3 - Projects'!$I228)</f>
        <v>0</v>
      </c>
      <c r="S379" s="85">
        <f>IF(S136="x",'3 - Projects'!$I224,0)+IF(S137="x",'3 - Projects'!$I225)+IF(S138="x",'3 - Projects'!$I226)+IF(S139="x",'3 - Projects'!$I227)+IF(S140="x",'3 - Projects'!$I228)</f>
        <v>0</v>
      </c>
      <c r="T379" s="85">
        <f>IF(T136="x",'3 - Projects'!$I224,0)+IF(T137="x",'3 - Projects'!$I225)+IF(T138="x",'3 - Projects'!$I226)+IF(T139="x",'3 - Projects'!$I227)+IF(T140="x",'3 - Projects'!$I228)</f>
        <v>0</v>
      </c>
      <c r="U379" s="85">
        <f>IF(U136="x",'3 - Projects'!$I224,0)+IF(U137="x",'3 - Projects'!$I225)+IF(U138="x",'3 - Projects'!$I226)+IF(U139="x",'3 - Projects'!$I227)+IF(U140="x",'3 - Projects'!$I228)</f>
        <v>0</v>
      </c>
      <c r="V379" s="85">
        <f>IF(V136="x",'3 - Projects'!$I224,0)+IF(V137="x",'3 - Projects'!$I225)+IF(V138="x",'3 - Projects'!$I226)+IF(V139="x",'3 - Projects'!$I227)+IF(V140="x",'3 - Projects'!$I228)</f>
        <v>0</v>
      </c>
      <c r="W379" s="85">
        <f>IF(W136="x",'3 - Projects'!$I224,0)+IF(W137="x",'3 - Projects'!$I225)+IF(W138="x",'3 - Projects'!$I226)+IF(W139="x",'3 - Projects'!$I227)+IF(W140="x",'3 - Projects'!$I228)</f>
        <v>0</v>
      </c>
      <c r="X379" s="85">
        <f>IF(X136="x",'3 - Projects'!$I224,0)+IF(X137="x",'3 - Projects'!$I225)+IF(X138="x",'3 - Projects'!$I226)+IF(X139="x",'3 - Projects'!$I227)+IF(X140="x",'3 - Projects'!$I228)</f>
        <v>0</v>
      </c>
      <c r="Y379" s="85">
        <f>IF(Y136="x",'3 - Projects'!$I224,0)+IF(Y137="x",'3 - Projects'!$I225)+IF(Y138="x",'3 - Projects'!$I226)+IF(Y139="x",'3 - Projects'!$I227)+IF(Y140="x",'3 - Projects'!$I228)</f>
        <v>0</v>
      </c>
      <c r="Z379" s="85">
        <f>IF(Z136="x",'3 - Projects'!$I224,0)+IF(Z137="x",'3 - Projects'!$I225)+IF(Z138="x",'3 - Projects'!$I226)+IF(Z139="x",'3 - Projects'!$I227)+IF(Z140="x",'3 - Projects'!$I228)</f>
        <v>0</v>
      </c>
      <c r="AA379" s="85">
        <f>IF(AA136="x",'3 - Projects'!$I224,0)+IF(AA137="x",'3 - Projects'!$I225)+IF(AA138="x",'3 - Projects'!$I226)+IF(AA139="x",'3 - Projects'!$I227)+IF(AA140="x",'3 - Projects'!$I228)</f>
        <v>0</v>
      </c>
      <c r="AB379" s="85">
        <f>IF(AB136="x",'3 - Projects'!$I224,0)+IF(AB137="x",'3 - Projects'!$I225)+IF(AB138="x",'3 - Projects'!$I226)+IF(AB139="x",'3 - Projects'!$I227)+IF(AB140="x",'3 - Projects'!$I228)</f>
        <v>0</v>
      </c>
      <c r="AC379" s="85">
        <f>IF(AC136="x",'3 - Projects'!$I224,0)+IF(AC137="x",'3 - Projects'!$I225)+IF(AC138="x",'3 - Projects'!$I226)+IF(AC139="x",'3 - Projects'!$I227)+IF(AC140="x",'3 - Projects'!$I228)</f>
        <v>0</v>
      </c>
      <c r="AD379" s="85">
        <f>IF(AD136="x",'3 - Projects'!$I224,0)+IF(AD137="x",'3 - Projects'!$I225)+IF(AD138="x",'3 - Projects'!$I226)+IF(AD139="x",'3 - Projects'!$I227)+IF(AD140="x",'3 - Projects'!$I228)</f>
        <v>0</v>
      </c>
      <c r="AE379" s="85">
        <f>IF(AE136="x",'3 - Projects'!$I224,0)+IF(AE137="x",'3 - Projects'!$I225)+IF(AE138="x",'3 - Projects'!$I226)+IF(AE139="x",'3 - Projects'!$I227)+IF(AE140="x",'3 - Projects'!$I228)</f>
        <v>0</v>
      </c>
      <c r="AF379" s="85">
        <f>IF(AF136="x",'3 - Projects'!$I224,0)+IF(AF137="x",'3 - Projects'!$I225)+IF(AF138="x",'3 - Projects'!$I226)+IF(AF139="x",'3 - Projects'!$I227)+IF(AF140="x",'3 - Projects'!$I228)</f>
        <v>0</v>
      </c>
      <c r="AG379" s="85">
        <f>IF(AG136="x",'3 - Projects'!$I224,0)+IF(AG137="x",'3 - Projects'!$I225)+IF(AG138="x",'3 - Projects'!$I226)+IF(AG139="x",'3 - Projects'!$I227)+IF(AG140="x",'3 - Projects'!$I228)</f>
        <v>0</v>
      </c>
      <c r="AH379" s="85">
        <f>IF(AH136="x",'3 - Projects'!$I224,0)+IF(AH137="x",'3 - Projects'!$I225)+IF(AH138="x",'3 - Projects'!$I226)+IF(AH139="x",'3 - Projects'!$I227)+IF(AH140="x",'3 - Projects'!$I228)</f>
        <v>0</v>
      </c>
      <c r="AI379" s="85">
        <f>IF(AI136="x",'3 - Projects'!$I224,0)+IF(AI137="x",'3 - Projects'!$I225)+IF(AI138="x",'3 - Projects'!$I226)+IF(AI139="x",'3 - Projects'!$I227)+IF(AI140="x",'3 - Projects'!$I228)</f>
        <v>0</v>
      </c>
      <c r="AJ379" s="85">
        <f>IF(AJ136="x",'3 - Projects'!$I224,0)+IF(AJ137="x",'3 - Projects'!$I225)+IF(AJ138="x",'3 - Projects'!$I226)+IF(AJ139="x",'3 - Projects'!$I227)+IF(AJ140="x",'3 - Projects'!$I228)</f>
        <v>0</v>
      </c>
      <c r="AK379" s="85">
        <f>IF(AK136="x",'3 - Projects'!$I224,0)+IF(AK137="x",'3 - Projects'!$I225)+IF(AK138="x",'3 - Projects'!$I226)+IF(AK139="x",'3 - Projects'!$I227)+IF(AK140="x",'3 - Projects'!$I228)</f>
        <v>0</v>
      </c>
      <c r="AL379" s="85">
        <f>IF(AL136="x",'3 - Projects'!$I224,0)+IF(AL137="x",'3 - Projects'!$I225)+IF(AL138="x",'3 - Projects'!$I226)+IF(AL139="x",'3 - Projects'!$I227)+IF(AL140="x",'3 - Projects'!$I228)</f>
        <v>0</v>
      </c>
      <c r="AM379" s="85">
        <f>IF(AM136="x",'3 - Projects'!$I224,0)+IF(AM137="x",'3 - Projects'!$I225)+IF(AM138="x",'3 - Projects'!$I226)+IF(AM139="x",'3 - Projects'!$I227)+IF(AM140="x",'3 - Projects'!$I228)</f>
        <v>0</v>
      </c>
      <c r="AN379" s="85">
        <f>IF(AN136="x",'3 - Projects'!$I224,0)+IF(AN137="x",'3 - Projects'!$I225)+IF(AN138="x",'3 - Projects'!$I226)+IF(AN139="x",'3 - Projects'!$I227)+IF(AN140="x",'3 - Projects'!$I228)</f>
        <v>0</v>
      </c>
      <c r="AO379" s="85">
        <f>IF(AO136="x",'3 - Projects'!$I224,0)+IF(AO137="x",'3 - Projects'!$I225)+IF(AO138="x",'3 - Projects'!$I226)+IF(AO139="x",'3 - Projects'!$I227)+IF(AO140="x",'3 - Projects'!$I228)</f>
        <v>0</v>
      </c>
      <c r="AP379" s="85">
        <f>IF(AP136="x",'3 - Projects'!$I224,0)+IF(AP137="x",'3 - Projects'!$I225)+IF(AP138="x",'3 - Projects'!$I226)+IF(AP139="x",'3 - Projects'!$I227)+IF(AP140="x",'3 - Projects'!$I228)</f>
        <v>0</v>
      </c>
      <c r="AQ379" s="85">
        <f>IF(AQ136="x",'3 - Projects'!$I224,0)+IF(AQ137="x",'3 - Projects'!$I225)+IF(AQ138="x",'3 - Projects'!$I226)+IF(AQ139="x",'3 - Projects'!$I227)+IF(AQ140="x",'3 - Projects'!$I228)</f>
        <v>0</v>
      </c>
      <c r="AR379" s="85">
        <f>IF(AR136="x",'3 - Projects'!$I224,0)+IF(AR137="x",'3 - Projects'!$I225)+IF(AR138="x",'3 - Projects'!$I226)+IF(AR139="x",'3 - Projects'!$I227)+IF(AR140="x",'3 - Projects'!$I228)</f>
        <v>0</v>
      </c>
      <c r="AS379" s="85">
        <f>IF(AS136="x",'3 - Projects'!$I224,0)+IF(AS137="x",'3 - Projects'!$I225)+IF(AS138="x",'3 - Projects'!$I226)+IF(AS139="x",'3 - Projects'!$I227)+IF(AS140="x",'3 - Projects'!$I228)</f>
        <v>0</v>
      </c>
      <c r="AT379" s="85">
        <f>IF(AT136="x",'3 - Projects'!$I224,0)+IF(AT137="x",'3 - Projects'!$I225)+IF(AT138="x",'3 - Projects'!$I226)+IF(AT139="x",'3 - Projects'!$I227)+IF(AT140="x",'3 - Projects'!$I228)</f>
        <v>0</v>
      </c>
      <c r="AU379" s="85">
        <f>IF(AU136="x",'3 - Projects'!$I224,0)+IF(AU137="x",'3 - Projects'!$I225)+IF(AU138="x",'3 - Projects'!$I226)+IF(AU139="x",'3 - Projects'!$I227)+IF(AU140="x",'3 - Projects'!$I228)</f>
        <v>0</v>
      </c>
      <c r="AV379" s="85">
        <f>IF(AV136="x",'3 - Projects'!$I224,0)+IF(AV137="x",'3 - Projects'!$I225)+IF(AV138="x",'3 - Projects'!$I226)+IF(AV139="x",'3 - Projects'!$I227)+IF(AV140="x",'3 - Projects'!$I228)</f>
        <v>0</v>
      </c>
      <c r="AW379" s="85">
        <f>IF(AW136="x",'3 - Projects'!$I224,0)+IF(AW137="x",'3 - Projects'!$I225)+IF(AW138="x",'3 - Projects'!$I226)+IF(AW139="x",'3 - Projects'!$I227)+IF(AW140="x",'3 - Projects'!$I228)</f>
        <v>0</v>
      </c>
      <c r="AX379" s="85">
        <f>IF(AX136="x",'3 - Projects'!$I224,0)+IF(AX137="x",'3 - Projects'!$I225)+IF(AX138="x",'3 - Projects'!$I226)+IF(AX139="x",'3 - Projects'!$I227)+IF(AX140="x",'3 - Projects'!$I228)</f>
        <v>0</v>
      </c>
      <c r="AY379" s="85">
        <f>IF(AY136="x",'3 - Projects'!$I224,0)+IF(AY137="x",'3 - Projects'!$I225)+IF(AY138="x",'3 - Projects'!$I226)+IF(AY139="x",'3 - Projects'!$I227)+IF(AY140="x",'3 - Projects'!$I228)</f>
        <v>0</v>
      </c>
      <c r="AZ379" s="85">
        <f>IF(AZ136="x",'3 - Projects'!$I224,0)+IF(AZ137="x",'3 - Projects'!$I225)+IF(AZ138="x",'3 - Projects'!$I226)+IF(AZ139="x",'3 - Projects'!$I227)+IF(AZ140="x",'3 - Projects'!$I228)</f>
        <v>0</v>
      </c>
      <c r="BA379" s="85">
        <f>IF(BA136="x",'3 - Projects'!$I224,0)+IF(BA137="x",'3 - Projects'!$I225)+IF(BA138="x",'3 - Projects'!$I226)+IF(BA139="x",'3 - Projects'!$I227)+IF(BA140="x",'3 - Projects'!$I228)</f>
        <v>0</v>
      </c>
      <c r="BB379" s="85">
        <f>IF(BB136="x",'3 - Projects'!$I224,0)+IF(BB137="x",'3 - Projects'!$I225)+IF(BB138="x",'3 - Projects'!$I226)+IF(BB139="x",'3 - Projects'!$I227)+IF(BB140="x",'3 - Projects'!$I228)</f>
        <v>0</v>
      </c>
      <c r="BC379" s="85">
        <f>IF(BC136="x",'3 - Projects'!$I224,0)+IF(BC137="x",'3 - Projects'!$I225)+IF(BC138="x",'3 - Projects'!$I226)+IF(BC139="x",'3 - Projects'!$I227)+IF(BC140="x",'3 - Projects'!$I228)</f>
        <v>0</v>
      </c>
      <c r="BD379" s="85">
        <f>IF(BD136="x",'3 - Projects'!$I224,0)+IF(BD137="x",'3 - Projects'!$I225)+IF(BD138="x",'3 - Projects'!$I226)+IF(BD139="x",'3 - Projects'!$I227)+IF(BD140="x",'3 - Projects'!$I228)</f>
        <v>0</v>
      </c>
      <c r="BE379" s="85">
        <f>IF(BE136="x",'3 - Projects'!$I224,0)+IF(BE137="x",'3 - Projects'!$I225)+IF(BE138="x",'3 - Projects'!$I226)+IF(BE139="x",'3 - Projects'!$I227)+IF(BE140="x",'3 - Projects'!$I228)</f>
        <v>0</v>
      </c>
      <c r="BF379" s="85">
        <f>IF(BF136="x",'3 - Projects'!$I224,0)+IF(BF137="x",'3 - Projects'!$I225)+IF(BF138="x",'3 - Projects'!$I226)+IF(BF139="x",'3 - Projects'!$I227)+IF(BF140="x",'3 - Projects'!$I228)</f>
        <v>0</v>
      </c>
      <c r="BG379" s="85">
        <f>IF(BG136="x",'3 - Projects'!$I224,0)+IF(BG137="x",'3 - Projects'!$I225)+IF(BG138="x",'3 - Projects'!$I226)+IF(BG139="x",'3 - Projects'!$I227)+IF(BG140="x",'3 - Projects'!$I228)</f>
        <v>0</v>
      </c>
      <c r="BH379" s="86">
        <f>IF(BH136="x",'3 - Projects'!$I224,0)+IF(BH137="x",'3 - Projects'!$I225)+IF(BH138="x",'3 - Projects'!$I226)+IF(BH139="x",'3 - Projects'!$I227)+IF(BH140="x",'3 - Projects'!$I228)</f>
        <v>0</v>
      </c>
    </row>
    <row r="380" spans="1:60">
      <c r="A380" s="84"/>
      <c r="B380" s="85" t="str">
        <f>IF(Resource4_Name&lt;&gt;"",Resource4_Name&amp;"(s)","")</f>
        <v/>
      </c>
      <c r="C380" s="85"/>
      <c r="D380" s="85"/>
      <c r="E380" s="85"/>
      <c r="F380" s="85"/>
      <c r="G380" s="85"/>
      <c r="H380" s="85"/>
      <c r="I380" s="84">
        <f>IF(I136="x",'3 - Projects'!$J224,0)+IF(I137="x",'3 - Projects'!$J225)+IF(I138="x",'3 - Projects'!$J226)+IF(I139="x",'3 - Projects'!$J227)+IF(I140="x",'3 - Projects'!$J228)</f>
        <v>0</v>
      </c>
      <c r="J380" s="85">
        <f>IF(J136="x",'3 - Projects'!$J224,0)+IF(J137="x",'3 - Projects'!$J225)+IF(J138="x",'3 - Projects'!$J226)+IF(J139="x",'3 - Projects'!$J227)+IF(J140="x",'3 - Projects'!$J228)</f>
        <v>0</v>
      </c>
      <c r="K380" s="85">
        <f>IF(K136="x",'3 - Projects'!$J224,0)+IF(K137="x",'3 - Projects'!$J225)+IF(K138="x",'3 - Projects'!$J226)+IF(K139="x",'3 - Projects'!$J227)+IF(K140="x",'3 - Projects'!$J228)</f>
        <v>0</v>
      </c>
      <c r="L380" s="85">
        <f>IF(L136="x",'3 - Projects'!$J224,0)+IF(L137="x",'3 - Projects'!$J225)+IF(L138="x",'3 - Projects'!$J226)+IF(L139="x",'3 - Projects'!$J227)+IF(L140="x",'3 - Projects'!$J228)</f>
        <v>0</v>
      </c>
      <c r="M380" s="85">
        <f>IF(M136="x",'3 - Projects'!$J224,0)+IF(M137="x",'3 - Projects'!$J225)+IF(M138="x",'3 - Projects'!$J226)+IF(M139="x",'3 - Projects'!$J227)+IF(M140="x",'3 - Projects'!$J228)</f>
        <v>0</v>
      </c>
      <c r="N380" s="85">
        <f>IF(N136="x",'3 - Projects'!$J224,0)+IF(N137="x",'3 - Projects'!$J225)+IF(N138="x",'3 - Projects'!$J226)+IF(N139="x",'3 - Projects'!$J227)+IF(N140="x",'3 - Projects'!$J228)</f>
        <v>0</v>
      </c>
      <c r="O380" s="85">
        <f>IF(O136="x",'3 - Projects'!$J224,0)+IF(O137="x",'3 - Projects'!$J225)+IF(O138="x",'3 - Projects'!$J226)+IF(O139="x",'3 - Projects'!$J227)+IF(O140="x",'3 - Projects'!$J228)</f>
        <v>0</v>
      </c>
      <c r="P380" s="85">
        <f>IF(P136="x",'3 - Projects'!$J224,0)+IF(P137="x",'3 - Projects'!$J225)+IF(P138="x",'3 - Projects'!$J226)+IF(P139="x",'3 - Projects'!$J227)+IF(P140="x",'3 - Projects'!$J228)</f>
        <v>0</v>
      </c>
      <c r="Q380" s="85">
        <f>IF(Q136="x",'3 - Projects'!$J224,0)+IF(Q137="x",'3 - Projects'!$J225)+IF(Q138="x",'3 - Projects'!$J226)+IF(Q139="x",'3 - Projects'!$J227)+IF(Q140="x",'3 - Projects'!$J228)</f>
        <v>0</v>
      </c>
      <c r="R380" s="85">
        <f>IF(R136="x",'3 - Projects'!$J224,0)+IF(R137="x",'3 - Projects'!$J225)+IF(R138="x",'3 - Projects'!$J226)+IF(R139="x",'3 - Projects'!$J227)+IF(R140="x",'3 - Projects'!$J228)</f>
        <v>0</v>
      </c>
      <c r="S380" s="85">
        <f>IF(S136="x",'3 - Projects'!$J224,0)+IF(S137="x",'3 - Projects'!$J225)+IF(S138="x",'3 - Projects'!$J226)+IF(S139="x",'3 - Projects'!$J227)+IF(S140="x",'3 - Projects'!$J228)</f>
        <v>0</v>
      </c>
      <c r="T380" s="85">
        <f>IF(T136="x",'3 - Projects'!$J224,0)+IF(T137="x",'3 - Projects'!$J225)+IF(T138="x",'3 - Projects'!$J226)+IF(T139="x",'3 - Projects'!$J227)+IF(T140="x",'3 - Projects'!$J228)</f>
        <v>0</v>
      </c>
      <c r="U380" s="85">
        <f>IF(U136="x",'3 - Projects'!$J224,0)+IF(U137="x",'3 - Projects'!$J225)+IF(U138="x",'3 - Projects'!$J226)+IF(U139="x",'3 - Projects'!$J227)+IF(U140="x",'3 - Projects'!$J228)</f>
        <v>0</v>
      </c>
      <c r="V380" s="85">
        <f>IF(V136="x",'3 - Projects'!$J224,0)+IF(V137="x",'3 - Projects'!$J225)+IF(V138="x",'3 - Projects'!$J226)+IF(V139="x",'3 - Projects'!$J227)+IF(V140="x",'3 - Projects'!$J228)</f>
        <v>0</v>
      </c>
      <c r="W380" s="85">
        <f>IF(W136="x",'3 - Projects'!$J224,0)+IF(W137="x",'3 - Projects'!$J225)+IF(W138="x",'3 - Projects'!$J226)+IF(W139="x",'3 - Projects'!$J227)+IF(W140="x",'3 - Projects'!$J228)</f>
        <v>0</v>
      </c>
      <c r="X380" s="85">
        <f>IF(X136="x",'3 - Projects'!$J224,0)+IF(X137="x",'3 - Projects'!$J225)+IF(X138="x",'3 - Projects'!$J226)+IF(X139="x",'3 - Projects'!$J227)+IF(X140="x",'3 - Projects'!$J228)</f>
        <v>0</v>
      </c>
      <c r="Y380" s="85">
        <f>IF(Y136="x",'3 - Projects'!$J224,0)+IF(Y137="x",'3 - Projects'!$J225)+IF(Y138="x",'3 - Projects'!$J226)+IF(Y139="x",'3 - Projects'!$J227)+IF(Y140="x",'3 - Projects'!$J228)</f>
        <v>0</v>
      </c>
      <c r="Z380" s="85">
        <f>IF(Z136="x",'3 - Projects'!$J224,0)+IF(Z137="x",'3 - Projects'!$J225)+IF(Z138="x",'3 - Projects'!$J226)+IF(Z139="x",'3 - Projects'!$J227)+IF(Z140="x",'3 - Projects'!$J228)</f>
        <v>0</v>
      </c>
      <c r="AA380" s="85">
        <f>IF(AA136="x",'3 - Projects'!$J224,0)+IF(AA137="x",'3 - Projects'!$J225)+IF(AA138="x",'3 - Projects'!$J226)+IF(AA139="x",'3 - Projects'!$J227)+IF(AA140="x",'3 - Projects'!$J228)</f>
        <v>0</v>
      </c>
      <c r="AB380" s="85">
        <f>IF(AB136="x",'3 - Projects'!$J224,0)+IF(AB137="x",'3 - Projects'!$J225)+IF(AB138="x",'3 - Projects'!$J226)+IF(AB139="x",'3 - Projects'!$J227)+IF(AB140="x",'3 - Projects'!$J228)</f>
        <v>0</v>
      </c>
      <c r="AC380" s="85">
        <f>IF(AC136="x",'3 - Projects'!$J224,0)+IF(AC137="x",'3 - Projects'!$J225)+IF(AC138="x",'3 - Projects'!$J226)+IF(AC139="x",'3 - Projects'!$J227)+IF(AC140="x",'3 - Projects'!$J228)</f>
        <v>0</v>
      </c>
      <c r="AD380" s="85">
        <f>IF(AD136="x",'3 - Projects'!$J224,0)+IF(AD137="x",'3 - Projects'!$J225)+IF(AD138="x",'3 - Projects'!$J226)+IF(AD139="x",'3 - Projects'!$J227)+IF(AD140="x",'3 - Projects'!$J228)</f>
        <v>0</v>
      </c>
      <c r="AE380" s="85">
        <f>IF(AE136="x",'3 - Projects'!$J224,0)+IF(AE137="x",'3 - Projects'!$J225)+IF(AE138="x",'3 - Projects'!$J226)+IF(AE139="x",'3 - Projects'!$J227)+IF(AE140="x",'3 - Projects'!$J228)</f>
        <v>0</v>
      </c>
      <c r="AF380" s="85">
        <f>IF(AF136="x",'3 - Projects'!$J224,0)+IF(AF137="x",'3 - Projects'!$J225)+IF(AF138="x",'3 - Projects'!$J226)+IF(AF139="x",'3 - Projects'!$J227)+IF(AF140="x",'3 - Projects'!$J228)</f>
        <v>0</v>
      </c>
      <c r="AG380" s="85">
        <f>IF(AG136="x",'3 - Projects'!$J224,0)+IF(AG137="x",'3 - Projects'!$J225)+IF(AG138="x",'3 - Projects'!$J226)+IF(AG139="x",'3 - Projects'!$J227)+IF(AG140="x",'3 - Projects'!$J228)</f>
        <v>0</v>
      </c>
      <c r="AH380" s="85">
        <f>IF(AH136="x",'3 - Projects'!$J224,0)+IF(AH137="x",'3 - Projects'!$J225)+IF(AH138="x",'3 - Projects'!$J226)+IF(AH139="x",'3 - Projects'!$J227)+IF(AH140="x",'3 - Projects'!$J228)</f>
        <v>0</v>
      </c>
      <c r="AI380" s="85">
        <f>IF(AI136="x",'3 - Projects'!$J224,0)+IF(AI137="x",'3 - Projects'!$J225)+IF(AI138="x",'3 - Projects'!$J226)+IF(AI139="x",'3 - Projects'!$J227)+IF(AI140="x",'3 - Projects'!$J228)</f>
        <v>0</v>
      </c>
      <c r="AJ380" s="85">
        <f>IF(AJ136="x",'3 - Projects'!$J224,0)+IF(AJ137="x",'3 - Projects'!$J225)+IF(AJ138="x",'3 - Projects'!$J226)+IF(AJ139="x",'3 - Projects'!$J227)+IF(AJ140="x",'3 - Projects'!$J228)</f>
        <v>0</v>
      </c>
      <c r="AK380" s="85">
        <f>IF(AK136="x",'3 - Projects'!$J224,0)+IF(AK137="x",'3 - Projects'!$J225)+IF(AK138="x",'3 - Projects'!$J226)+IF(AK139="x",'3 - Projects'!$J227)+IF(AK140="x",'3 - Projects'!$J228)</f>
        <v>0</v>
      </c>
      <c r="AL380" s="85">
        <f>IF(AL136="x",'3 - Projects'!$J224,0)+IF(AL137="x",'3 - Projects'!$J225)+IF(AL138="x",'3 - Projects'!$J226)+IF(AL139="x",'3 - Projects'!$J227)+IF(AL140="x",'3 - Projects'!$J228)</f>
        <v>0</v>
      </c>
      <c r="AM380" s="85">
        <f>IF(AM136="x",'3 - Projects'!$J224,0)+IF(AM137="x",'3 - Projects'!$J225)+IF(AM138="x",'3 - Projects'!$J226)+IF(AM139="x",'3 - Projects'!$J227)+IF(AM140="x",'3 - Projects'!$J228)</f>
        <v>0</v>
      </c>
      <c r="AN380" s="85">
        <f>IF(AN136="x",'3 - Projects'!$J224,0)+IF(AN137="x",'3 - Projects'!$J225)+IF(AN138="x",'3 - Projects'!$J226)+IF(AN139="x",'3 - Projects'!$J227)+IF(AN140="x",'3 - Projects'!$J228)</f>
        <v>0</v>
      </c>
      <c r="AO380" s="85">
        <f>IF(AO136="x",'3 - Projects'!$J224,0)+IF(AO137="x",'3 - Projects'!$J225)+IF(AO138="x",'3 - Projects'!$J226)+IF(AO139="x",'3 - Projects'!$J227)+IF(AO140="x",'3 - Projects'!$J228)</f>
        <v>0</v>
      </c>
      <c r="AP380" s="85">
        <f>IF(AP136="x",'3 - Projects'!$J224,0)+IF(AP137="x",'3 - Projects'!$J225)+IF(AP138="x",'3 - Projects'!$J226)+IF(AP139="x",'3 - Projects'!$J227)+IF(AP140="x",'3 - Projects'!$J228)</f>
        <v>0</v>
      </c>
      <c r="AQ380" s="85">
        <f>IF(AQ136="x",'3 - Projects'!$J224,0)+IF(AQ137="x",'3 - Projects'!$J225)+IF(AQ138="x",'3 - Projects'!$J226)+IF(AQ139="x",'3 - Projects'!$J227)+IF(AQ140="x",'3 - Projects'!$J228)</f>
        <v>0</v>
      </c>
      <c r="AR380" s="85">
        <f>IF(AR136="x",'3 - Projects'!$J224,0)+IF(AR137="x",'3 - Projects'!$J225)+IF(AR138="x",'3 - Projects'!$J226)+IF(AR139="x",'3 - Projects'!$J227)+IF(AR140="x",'3 - Projects'!$J228)</f>
        <v>0</v>
      </c>
      <c r="AS380" s="85">
        <f>IF(AS136="x",'3 - Projects'!$J224,0)+IF(AS137="x",'3 - Projects'!$J225)+IF(AS138="x",'3 - Projects'!$J226)+IF(AS139="x",'3 - Projects'!$J227)+IF(AS140="x",'3 - Projects'!$J228)</f>
        <v>0</v>
      </c>
      <c r="AT380" s="85">
        <f>IF(AT136="x",'3 - Projects'!$J224,0)+IF(AT137="x",'3 - Projects'!$J225)+IF(AT138="x",'3 - Projects'!$J226)+IF(AT139="x",'3 - Projects'!$J227)+IF(AT140="x",'3 - Projects'!$J228)</f>
        <v>0</v>
      </c>
      <c r="AU380" s="85">
        <f>IF(AU136="x",'3 - Projects'!$J224,0)+IF(AU137="x",'3 - Projects'!$J225)+IF(AU138="x",'3 - Projects'!$J226)+IF(AU139="x",'3 - Projects'!$J227)+IF(AU140="x",'3 - Projects'!$J228)</f>
        <v>0</v>
      </c>
      <c r="AV380" s="85">
        <f>IF(AV136="x",'3 - Projects'!$J224,0)+IF(AV137="x",'3 - Projects'!$J225)+IF(AV138="x",'3 - Projects'!$J226)+IF(AV139="x",'3 - Projects'!$J227)+IF(AV140="x",'3 - Projects'!$J228)</f>
        <v>0</v>
      </c>
      <c r="AW380" s="85">
        <f>IF(AW136="x",'3 - Projects'!$J224,0)+IF(AW137="x",'3 - Projects'!$J225)+IF(AW138="x",'3 - Projects'!$J226)+IF(AW139="x",'3 - Projects'!$J227)+IF(AW140="x",'3 - Projects'!$J228)</f>
        <v>0</v>
      </c>
      <c r="AX380" s="85">
        <f>IF(AX136="x",'3 - Projects'!$J224,0)+IF(AX137="x",'3 - Projects'!$J225)+IF(AX138="x",'3 - Projects'!$J226)+IF(AX139="x",'3 - Projects'!$J227)+IF(AX140="x",'3 - Projects'!$J228)</f>
        <v>0</v>
      </c>
      <c r="AY380" s="85">
        <f>IF(AY136="x",'3 - Projects'!$J224,0)+IF(AY137="x",'3 - Projects'!$J225)+IF(AY138="x",'3 - Projects'!$J226)+IF(AY139="x",'3 - Projects'!$J227)+IF(AY140="x",'3 - Projects'!$J228)</f>
        <v>0</v>
      </c>
      <c r="AZ380" s="85">
        <f>IF(AZ136="x",'3 - Projects'!$J224,0)+IF(AZ137="x",'3 - Projects'!$J225)+IF(AZ138="x",'3 - Projects'!$J226)+IF(AZ139="x",'3 - Projects'!$J227)+IF(AZ140="x",'3 - Projects'!$J228)</f>
        <v>0</v>
      </c>
      <c r="BA380" s="85">
        <f>IF(BA136="x",'3 - Projects'!$J224,0)+IF(BA137="x",'3 - Projects'!$J225)+IF(BA138="x",'3 - Projects'!$J226)+IF(BA139="x",'3 - Projects'!$J227)+IF(BA140="x",'3 - Projects'!$J228)</f>
        <v>0</v>
      </c>
      <c r="BB380" s="85">
        <f>IF(BB136="x",'3 - Projects'!$J224,0)+IF(BB137="x",'3 - Projects'!$J225)+IF(BB138="x",'3 - Projects'!$J226)+IF(BB139="x",'3 - Projects'!$J227)+IF(BB140="x",'3 - Projects'!$J228)</f>
        <v>0</v>
      </c>
      <c r="BC380" s="85">
        <f>IF(BC136="x",'3 - Projects'!$J224,0)+IF(BC137="x",'3 - Projects'!$J225)+IF(BC138="x",'3 - Projects'!$J226)+IF(BC139="x",'3 - Projects'!$J227)+IF(BC140="x",'3 - Projects'!$J228)</f>
        <v>0</v>
      </c>
      <c r="BD380" s="85">
        <f>IF(BD136="x",'3 - Projects'!$J224,0)+IF(BD137="x",'3 - Projects'!$J225)+IF(BD138="x",'3 - Projects'!$J226)+IF(BD139="x",'3 - Projects'!$J227)+IF(BD140="x",'3 - Projects'!$J228)</f>
        <v>0</v>
      </c>
      <c r="BE380" s="85">
        <f>IF(BE136="x",'3 - Projects'!$J224,0)+IF(BE137="x",'3 - Projects'!$J225)+IF(BE138="x",'3 - Projects'!$J226)+IF(BE139="x",'3 - Projects'!$J227)+IF(BE140="x",'3 - Projects'!$J228)</f>
        <v>0</v>
      </c>
      <c r="BF380" s="85">
        <f>IF(BF136="x",'3 - Projects'!$J224,0)+IF(BF137="x",'3 - Projects'!$J225)+IF(BF138="x",'3 - Projects'!$J226)+IF(BF139="x",'3 - Projects'!$J227)+IF(BF140="x",'3 - Projects'!$J228)</f>
        <v>0</v>
      </c>
      <c r="BG380" s="85">
        <f>IF(BG136="x",'3 - Projects'!$J224,0)+IF(BG137="x",'3 - Projects'!$J225)+IF(BG138="x",'3 - Projects'!$J226)+IF(BG139="x",'3 - Projects'!$J227)+IF(BG140="x",'3 - Projects'!$J228)</f>
        <v>0</v>
      </c>
      <c r="BH380" s="86">
        <f>IF(BH136="x",'3 - Projects'!$J224,0)+IF(BH137="x",'3 - Projects'!$J225)+IF(BH138="x",'3 - Projects'!$J226)+IF(BH139="x",'3 - Projects'!$J227)+IF(BH140="x",'3 - Projects'!$J228)</f>
        <v>0</v>
      </c>
    </row>
    <row r="381" spans="1:60">
      <c r="A381" s="84"/>
      <c r="B381" s="85" t="str">
        <f>IF(Resource5_Name&lt;&gt;"",Resource5_Name&amp;"(s)","")</f>
        <v/>
      </c>
      <c r="C381" s="85"/>
      <c r="D381" s="85"/>
      <c r="E381" s="85"/>
      <c r="F381" s="85"/>
      <c r="G381" s="85"/>
      <c r="H381" s="85"/>
      <c r="I381" s="84">
        <f>IF(I136="x",'3 - Projects'!$K224,0)+IF(I137="x",'3 - Projects'!$K225)+IF(I138="x",'3 - Projects'!$K226)+IF(I139="x",'3 - Projects'!$K227)+IF(I140="x",'3 - Projects'!$K228)</f>
        <v>0</v>
      </c>
      <c r="J381" s="85">
        <f>IF(J136="x",'3 - Projects'!$K224,0)+IF(J137="x",'3 - Projects'!$K225)+IF(J138="x",'3 - Projects'!$K226)+IF(J139="x",'3 - Projects'!$K227)+IF(J140="x",'3 - Projects'!$K228)</f>
        <v>0</v>
      </c>
      <c r="K381" s="85">
        <f>IF(K136="x",'3 - Projects'!$K224,0)+IF(K137="x",'3 - Projects'!$K225)+IF(K138="x",'3 - Projects'!$K226)+IF(K139="x",'3 - Projects'!$K227)+IF(K140="x",'3 - Projects'!$K228)</f>
        <v>0</v>
      </c>
      <c r="L381" s="85">
        <f>IF(L136="x",'3 - Projects'!$K224,0)+IF(L137="x",'3 - Projects'!$K225)+IF(L138="x",'3 - Projects'!$K226)+IF(L139="x",'3 - Projects'!$K227)+IF(L140="x",'3 - Projects'!$K228)</f>
        <v>0</v>
      </c>
      <c r="M381" s="85">
        <f>IF(M136="x",'3 - Projects'!$K224,0)+IF(M137="x",'3 - Projects'!$K225)+IF(M138="x",'3 - Projects'!$K226)+IF(M139="x",'3 - Projects'!$K227)+IF(M140="x",'3 - Projects'!$K228)</f>
        <v>0</v>
      </c>
      <c r="N381" s="85">
        <f>IF(N136="x",'3 - Projects'!$K224,0)+IF(N137="x",'3 - Projects'!$K225)+IF(N138="x",'3 - Projects'!$K226)+IF(N139="x",'3 - Projects'!$K227)+IF(N140="x",'3 - Projects'!$K228)</f>
        <v>0</v>
      </c>
      <c r="O381" s="85">
        <f>IF(O136="x",'3 - Projects'!$K224,0)+IF(O137="x",'3 - Projects'!$K225)+IF(O138="x",'3 - Projects'!$K226)+IF(O139="x",'3 - Projects'!$K227)+IF(O140="x",'3 - Projects'!$K228)</f>
        <v>0</v>
      </c>
      <c r="P381" s="85">
        <f>IF(P136="x",'3 - Projects'!$K224,0)+IF(P137="x",'3 - Projects'!$K225)+IF(P138="x",'3 - Projects'!$K226)+IF(P139="x",'3 - Projects'!$K227)+IF(P140="x",'3 - Projects'!$K228)</f>
        <v>0</v>
      </c>
      <c r="Q381" s="85">
        <f>IF(Q136="x",'3 - Projects'!$K224,0)+IF(Q137="x",'3 - Projects'!$K225)+IF(Q138="x",'3 - Projects'!$K226)+IF(Q139="x",'3 - Projects'!$K227)+IF(Q140="x",'3 - Projects'!$K228)</f>
        <v>0</v>
      </c>
      <c r="R381" s="85">
        <f>IF(R136="x",'3 - Projects'!$K224,0)+IF(R137="x",'3 - Projects'!$K225)+IF(R138="x",'3 - Projects'!$K226)+IF(R139="x",'3 - Projects'!$K227)+IF(R140="x",'3 - Projects'!$K228)</f>
        <v>0</v>
      </c>
      <c r="S381" s="85">
        <f>IF(S136="x",'3 - Projects'!$K224,0)+IF(S137="x",'3 - Projects'!$K225)+IF(S138="x",'3 - Projects'!$K226)+IF(S139="x",'3 - Projects'!$K227)+IF(S140="x",'3 - Projects'!$K228)</f>
        <v>0</v>
      </c>
      <c r="T381" s="85">
        <f>IF(T136="x",'3 - Projects'!$K224,0)+IF(T137="x",'3 - Projects'!$K225)+IF(T138="x",'3 - Projects'!$K226)+IF(T139="x",'3 - Projects'!$K227)+IF(T140="x",'3 - Projects'!$K228)</f>
        <v>0</v>
      </c>
      <c r="U381" s="85">
        <f>IF(U136="x",'3 - Projects'!$K224,0)+IF(U137="x",'3 - Projects'!$K225)+IF(U138="x",'3 - Projects'!$K226)+IF(U139="x",'3 - Projects'!$K227)+IF(U140="x",'3 - Projects'!$K228)</f>
        <v>0</v>
      </c>
      <c r="V381" s="85">
        <f>IF(V136="x",'3 - Projects'!$K224,0)+IF(V137="x",'3 - Projects'!$K225)+IF(V138="x",'3 - Projects'!$K226)+IF(V139="x",'3 - Projects'!$K227)+IF(V140="x",'3 - Projects'!$K228)</f>
        <v>0</v>
      </c>
      <c r="W381" s="85">
        <f>IF(W136="x",'3 - Projects'!$K224,0)+IF(W137="x",'3 - Projects'!$K225)+IF(W138="x",'3 - Projects'!$K226)+IF(W139="x",'3 - Projects'!$K227)+IF(W140="x",'3 - Projects'!$K228)</f>
        <v>0</v>
      </c>
      <c r="X381" s="85">
        <f>IF(X136="x",'3 - Projects'!$K224,0)+IF(X137="x",'3 - Projects'!$K225)+IF(X138="x",'3 - Projects'!$K226)+IF(X139="x",'3 - Projects'!$K227)+IF(X140="x",'3 - Projects'!$K228)</f>
        <v>0</v>
      </c>
      <c r="Y381" s="85">
        <f>IF(Y136="x",'3 - Projects'!$K224,0)+IF(Y137="x",'3 - Projects'!$K225)+IF(Y138="x",'3 - Projects'!$K226)+IF(Y139="x",'3 - Projects'!$K227)+IF(Y140="x",'3 - Projects'!$K228)</f>
        <v>0</v>
      </c>
      <c r="Z381" s="85">
        <f>IF(Z136="x",'3 - Projects'!$K224,0)+IF(Z137="x",'3 - Projects'!$K225)+IF(Z138="x",'3 - Projects'!$K226)+IF(Z139="x",'3 - Projects'!$K227)+IF(Z140="x",'3 - Projects'!$K228)</f>
        <v>0</v>
      </c>
      <c r="AA381" s="85">
        <f>IF(AA136="x",'3 - Projects'!$K224,0)+IF(AA137="x",'3 - Projects'!$K225)+IF(AA138="x",'3 - Projects'!$K226)+IF(AA139="x",'3 - Projects'!$K227)+IF(AA140="x",'3 - Projects'!$K228)</f>
        <v>0</v>
      </c>
      <c r="AB381" s="85">
        <f>IF(AB136="x",'3 - Projects'!$K224,0)+IF(AB137="x",'3 - Projects'!$K225)+IF(AB138="x",'3 - Projects'!$K226)+IF(AB139="x",'3 - Projects'!$K227)+IF(AB140="x",'3 - Projects'!$K228)</f>
        <v>0</v>
      </c>
      <c r="AC381" s="85">
        <f>IF(AC136="x",'3 - Projects'!$K224,0)+IF(AC137="x",'3 - Projects'!$K225)+IF(AC138="x",'3 - Projects'!$K226)+IF(AC139="x",'3 - Projects'!$K227)+IF(AC140="x",'3 - Projects'!$K228)</f>
        <v>0</v>
      </c>
      <c r="AD381" s="85">
        <f>IF(AD136="x",'3 - Projects'!$K224,0)+IF(AD137="x",'3 - Projects'!$K225)+IF(AD138="x",'3 - Projects'!$K226)+IF(AD139="x",'3 - Projects'!$K227)+IF(AD140="x",'3 - Projects'!$K228)</f>
        <v>0</v>
      </c>
      <c r="AE381" s="85">
        <f>IF(AE136="x",'3 - Projects'!$K224,0)+IF(AE137="x",'3 - Projects'!$K225)+IF(AE138="x",'3 - Projects'!$K226)+IF(AE139="x",'3 - Projects'!$K227)+IF(AE140="x",'3 - Projects'!$K228)</f>
        <v>0</v>
      </c>
      <c r="AF381" s="85">
        <f>IF(AF136="x",'3 - Projects'!$K224,0)+IF(AF137="x",'3 - Projects'!$K225)+IF(AF138="x",'3 - Projects'!$K226)+IF(AF139="x",'3 - Projects'!$K227)+IF(AF140="x",'3 - Projects'!$K228)</f>
        <v>0</v>
      </c>
      <c r="AG381" s="85">
        <f>IF(AG136="x",'3 - Projects'!$K224,0)+IF(AG137="x",'3 - Projects'!$K225)+IF(AG138="x",'3 - Projects'!$K226)+IF(AG139="x",'3 - Projects'!$K227)+IF(AG140="x",'3 - Projects'!$K228)</f>
        <v>0</v>
      </c>
      <c r="AH381" s="85">
        <f>IF(AH136="x",'3 - Projects'!$K224,0)+IF(AH137="x",'3 - Projects'!$K225)+IF(AH138="x",'3 - Projects'!$K226)+IF(AH139="x",'3 - Projects'!$K227)+IF(AH140="x",'3 - Projects'!$K228)</f>
        <v>0</v>
      </c>
      <c r="AI381" s="85">
        <f>IF(AI136="x",'3 - Projects'!$K224,0)+IF(AI137="x",'3 - Projects'!$K225)+IF(AI138="x",'3 - Projects'!$K226)+IF(AI139="x",'3 - Projects'!$K227)+IF(AI140="x",'3 - Projects'!$K228)</f>
        <v>0</v>
      </c>
      <c r="AJ381" s="85">
        <f>IF(AJ136="x",'3 - Projects'!$K224,0)+IF(AJ137="x",'3 - Projects'!$K225)+IF(AJ138="x",'3 - Projects'!$K226)+IF(AJ139="x",'3 - Projects'!$K227)+IF(AJ140="x",'3 - Projects'!$K228)</f>
        <v>0</v>
      </c>
      <c r="AK381" s="85">
        <f>IF(AK136="x",'3 - Projects'!$K224,0)+IF(AK137="x",'3 - Projects'!$K225)+IF(AK138="x",'3 - Projects'!$K226)+IF(AK139="x",'3 - Projects'!$K227)+IF(AK140="x",'3 - Projects'!$K228)</f>
        <v>0</v>
      </c>
      <c r="AL381" s="85">
        <f>IF(AL136="x",'3 - Projects'!$K224,0)+IF(AL137="x",'3 - Projects'!$K225)+IF(AL138="x",'3 - Projects'!$K226)+IF(AL139="x",'3 - Projects'!$K227)+IF(AL140="x",'3 - Projects'!$K228)</f>
        <v>0</v>
      </c>
      <c r="AM381" s="85">
        <f>IF(AM136="x",'3 - Projects'!$K224,0)+IF(AM137="x",'3 - Projects'!$K225)+IF(AM138="x",'3 - Projects'!$K226)+IF(AM139="x",'3 - Projects'!$K227)+IF(AM140="x",'3 - Projects'!$K228)</f>
        <v>0</v>
      </c>
      <c r="AN381" s="85">
        <f>IF(AN136="x",'3 - Projects'!$K224,0)+IF(AN137="x",'3 - Projects'!$K225)+IF(AN138="x",'3 - Projects'!$K226)+IF(AN139="x",'3 - Projects'!$K227)+IF(AN140="x",'3 - Projects'!$K228)</f>
        <v>0</v>
      </c>
      <c r="AO381" s="85">
        <f>IF(AO136="x",'3 - Projects'!$K224,0)+IF(AO137="x",'3 - Projects'!$K225)+IF(AO138="x",'3 - Projects'!$K226)+IF(AO139="x",'3 - Projects'!$K227)+IF(AO140="x",'3 - Projects'!$K228)</f>
        <v>0</v>
      </c>
      <c r="AP381" s="85">
        <f>IF(AP136="x",'3 - Projects'!$K224,0)+IF(AP137="x",'3 - Projects'!$K225)+IF(AP138="x",'3 - Projects'!$K226)+IF(AP139="x",'3 - Projects'!$K227)+IF(AP140="x",'3 - Projects'!$K228)</f>
        <v>0</v>
      </c>
      <c r="AQ381" s="85">
        <f>IF(AQ136="x",'3 - Projects'!$K224,0)+IF(AQ137="x",'3 - Projects'!$K225)+IF(AQ138="x",'3 - Projects'!$K226)+IF(AQ139="x",'3 - Projects'!$K227)+IF(AQ140="x",'3 - Projects'!$K228)</f>
        <v>0</v>
      </c>
      <c r="AR381" s="85">
        <f>IF(AR136="x",'3 - Projects'!$K224,0)+IF(AR137="x",'3 - Projects'!$K225)+IF(AR138="x",'3 - Projects'!$K226)+IF(AR139="x",'3 - Projects'!$K227)+IF(AR140="x",'3 - Projects'!$K228)</f>
        <v>0</v>
      </c>
      <c r="AS381" s="85">
        <f>IF(AS136="x",'3 - Projects'!$K224,0)+IF(AS137="x",'3 - Projects'!$K225)+IF(AS138="x",'3 - Projects'!$K226)+IF(AS139="x",'3 - Projects'!$K227)+IF(AS140="x",'3 - Projects'!$K228)</f>
        <v>0</v>
      </c>
      <c r="AT381" s="85">
        <f>IF(AT136="x",'3 - Projects'!$K224,0)+IF(AT137="x",'3 - Projects'!$K225)+IF(AT138="x",'3 - Projects'!$K226)+IF(AT139="x",'3 - Projects'!$K227)+IF(AT140="x",'3 - Projects'!$K228)</f>
        <v>0</v>
      </c>
      <c r="AU381" s="85">
        <f>IF(AU136="x",'3 - Projects'!$K224,0)+IF(AU137="x",'3 - Projects'!$K225)+IF(AU138="x",'3 - Projects'!$K226)+IF(AU139="x",'3 - Projects'!$K227)+IF(AU140="x",'3 - Projects'!$K228)</f>
        <v>0</v>
      </c>
      <c r="AV381" s="85">
        <f>IF(AV136="x",'3 - Projects'!$K224,0)+IF(AV137="x",'3 - Projects'!$K225)+IF(AV138="x",'3 - Projects'!$K226)+IF(AV139="x",'3 - Projects'!$K227)+IF(AV140="x",'3 - Projects'!$K228)</f>
        <v>0</v>
      </c>
      <c r="AW381" s="85">
        <f>IF(AW136="x",'3 - Projects'!$K224,0)+IF(AW137="x",'3 - Projects'!$K225)+IF(AW138="x",'3 - Projects'!$K226)+IF(AW139="x",'3 - Projects'!$K227)+IF(AW140="x",'3 - Projects'!$K228)</f>
        <v>0</v>
      </c>
      <c r="AX381" s="85">
        <f>IF(AX136="x",'3 - Projects'!$K224,0)+IF(AX137="x",'3 - Projects'!$K225)+IF(AX138="x",'3 - Projects'!$K226)+IF(AX139="x",'3 - Projects'!$K227)+IF(AX140="x",'3 - Projects'!$K228)</f>
        <v>0</v>
      </c>
      <c r="AY381" s="85">
        <f>IF(AY136="x",'3 - Projects'!$K224,0)+IF(AY137="x",'3 - Projects'!$K225)+IF(AY138="x",'3 - Projects'!$K226)+IF(AY139="x",'3 - Projects'!$K227)+IF(AY140="x",'3 - Projects'!$K228)</f>
        <v>0</v>
      </c>
      <c r="AZ381" s="85">
        <f>IF(AZ136="x",'3 - Projects'!$K224,0)+IF(AZ137="x",'3 - Projects'!$K225)+IF(AZ138="x",'3 - Projects'!$K226)+IF(AZ139="x",'3 - Projects'!$K227)+IF(AZ140="x",'3 - Projects'!$K228)</f>
        <v>0</v>
      </c>
      <c r="BA381" s="85">
        <f>IF(BA136="x",'3 - Projects'!$K224,0)+IF(BA137="x",'3 - Projects'!$K225)+IF(BA138="x",'3 - Projects'!$K226)+IF(BA139="x",'3 - Projects'!$K227)+IF(BA140="x",'3 - Projects'!$K228)</f>
        <v>0</v>
      </c>
      <c r="BB381" s="85">
        <f>IF(BB136="x",'3 - Projects'!$K224,0)+IF(BB137="x",'3 - Projects'!$K225)+IF(BB138="x",'3 - Projects'!$K226)+IF(BB139="x",'3 - Projects'!$K227)+IF(BB140="x",'3 - Projects'!$K228)</f>
        <v>0</v>
      </c>
      <c r="BC381" s="85">
        <f>IF(BC136="x",'3 - Projects'!$K224,0)+IF(BC137="x",'3 - Projects'!$K225)+IF(BC138="x",'3 - Projects'!$K226)+IF(BC139="x",'3 - Projects'!$K227)+IF(BC140="x",'3 - Projects'!$K228)</f>
        <v>0</v>
      </c>
      <c r="BD381" s="85">
        <f>IF(BD136="x",'3 - Projects'!$K224,0)+IF(BD137="x",'3 - Projects'!$K225)+IF(BD138="x",'3 - Projects'!$K226)+IF(BD139="x",'3 - Projects'!$K227)+IF(BD140="x",'3 - Projects'!$K228)</f>
        <v>0</v>
      </c>
      <c r="BE381" s="85">
        <f>IF(BE136="x",'3 - Projects'!$K224,0)+IF(BE137="x",'3 - Projects'!$K225)+IF(BE138="x",'3 - Projects'!$K226)+IF(BE139="x",'3 - Projects'!$K227)+IF(BE140="x",'3 - Projects'!$K228)</f>
        <v>0</v>
      </c>
      <c r="BF381" s="85">
        <f>IF(BF136="x",'3 - Projects'!$K224,0)+IF(BF137="x",'3 - Projects'!$K225)+IF(BF138="x",'3 - Projects'!$K226)+IF(BF139="x",'3 - Projects'!$K227)+IF(BF140="x",'3 - Projects'!$K228)</f>
        <v>0</v>
      </c>
      <c r="BG381" s="85">
        <f>IF(BG136="x",'3 - Projects'!$K224,0)+IF(BG137="x",'3 - Projects'!$K225)+IF(BG138="x",'3 - Projects'!$K226)+IF(BG139="x",'3 - Projects'!$K227)+IF(BG140="x",'3 - Projects'!$K228)</f>
        <v>0</v>
      </c>
      <c r="BH381" s="86">
        <f>IF(BH136="x",'3 - Projects'!$K224,0)+IF(BH137="x",'3 - Projects'!$K225)+IF(BH138="x",'3 - Projects'!$K226)+IF(BH139="x",'3 - Projects'!$K227)+IF(BH140="x",'3 - Projects'!$K228)</f>
        <v>0</v>
      </c>
    </row>
    <row r="382" spans="1:60">
      <c r="A382" s="84"/>
      <c r="B382" s="85" t="str">
        <f>IF(Resource6_Name&lt;&gt;"",Resource6_Name&amp;"(s)","")</f>
        <v/>
      </c>
      <c r="C382" s="85"/>
      <c r="D382" s="85"/>
      <c r="E382" s="85"/>
      <c r="F382" s="85"/>
      <c r="G382" s="85"/>
      <c r="H382" s="85"/>
      <c r="I382" s="84">
        <f>IF(I136="x",'3 - Projects'!$L224,0)+IF(I137="x",'3 - Projects'!$L225)+IF(I138="x",'3 - Projects'!$L226)+IF(I139="x",'3 - Projects'!$L227)+IF(I140="x",'3 - Projects'!$L228)</f>
        <v>0</v>
      </c>
      <c r="J382" s="85">
        <f>IF(J136="x",'3 - Projects'!$L224,0)+IF(J137="x",'3 - Projects'!$L225)+IF(J138="x",'3 - Projects'!$L226)+IF(J139="x",'3 - Projects'!$L227)+IF(J140="x",'3 - Projects'!$L228)</f>
        <v>0</v>
      </c>
      <c r="K382" s="85">
        <f>IF(K136="x",'3 - Projects'!$L224,0)+IF(K137="x",'3 - Projects'!$L225)+IF(K138="x",'3 - Projects'!$L226)+IF(K139="x",'3 - Projects'!$L227)+IF(K140="x",'3 - Projects'!$L228)</f>
        <v>0</v>
      </c>
      <c r="L382" s="85">
        <f>IF(L136="x",'3 - Projects'!$L224,0)+IF(L137="x",'3 - Projects'!$L225)+IF(L138="x",'3 - Projects'!$L226)+IF(L139="x",'3 - Projects'!$L227)+IF(L140="x",'3 - Projects'!$L228)</f>
        <v>0</v>
      </c>
      <c r="M382" s="85">
        <f>IF(M136="x",'3 - Projects'!$L224,0)+IF(M137="x",'3 - Projects'!$L225)+IF(M138="x",'3 - Projects'!$L226)+IF(M139="x",'3 - Projects'!$L227)+IF(M140="x",'3 - Projects'!$L228)</f>
        <v>0</v>
      </c>
      <c r="N382" s="85">
        <f>IF(N136="x",'3 - Projects'!$L224,0)+IF(N137="x",'3 - Projects'!$L225)+IF(N138="x",'3 - Projects'!$L226)+IF(N139="x",'3 - Projects'!$L227)+IF(N140="x",'3 - Projects'!$L228)</f>
        <v>0</v>
      </c>
      <c r="O382" s="85">
        <f>IF(O136="x",'3 - Projects'!$L224,0)+IF(O137="x",'3 - Projects'!$L225)+IF(O138="x",'3 - Projects'!$L226)+IF(O139="x",'3 - Projects'!$L227)+IF(O140="x",'3 - Projects'!$L228)</f>
        <v>0</v>
      </c>
      <c r="P382" s="85">
        <f>IF(P136="x",'3 - Projects'!$L224,0)+IF(P137="x",'3 - Projects'!$L225)+IF(P138="x",'3 - Projects'!$L226)+IF(P139="x",'3 - Projects'!$L227)+IF(P140="x",'3 - Projects'!$L228)</f>
        <v>0</v>
      </c>
      <c r="Q382" s="85">
        <f>IF(Q136="x",'3 - Projects'!$L224,0)+IF(Q137="x",'3 - Projects'!$L225)+IF(Q138="x",'3 - Projects'!$L226)+IF(Q139="x",'3 - Projects'!$L227)+IF(Q140="x",'3 - Projects'!$L228)</f>
        <v>0</v>
      </c>
      <c r="R382" s="85">
        <f>IF(R136="x",'3 - Projects'!$L224,0)+IF(R137="x",'3 - Projects'!$L225)+IF(R138="x",'3 - Projects'!$L226)+IF(R139="x",'3 - Projects'!$L227)+IF(R140="x",'3 - Projects'!$L228)</f>
        <v>0</v>
      </c>
      <c r="S382" s="85">
        <f>IF(S136="x",'3 - Projects'!$L224,0)+IF(S137="x",'3 - Projects'!$L225)+IF(S138="x",'3 - Projects'!$L226)+IF(S139="x",'3 - Projects'!$L227)+IF(S140="x",'3 - Projects'!$L228)</f>
        <v>0</v>
      </c>
      <c r="T382" s="85">
        <f>IF(T136="x",'3 - Projects'!$L224,0)+IF(T137="x",'3 - Projects'!$L225)+IF(T138="x",'3 - Projects'!$L226)+IF(T139="x",'3 - Projects'!$L227)+IF(T140="x",'3 - Projects'!$L228)</f>
        <v>0</v>
      </c>
      <c r="U382" s="85">
        <f>IF(U136="x",'3 - Projects'!$L224,0)+IF(U137="x",'3 - Projects'!$L225)+IF(U138="x",'3 - Projects'!$L226)+IF(U139="x",'3 - Projects'!$L227)+IF(U140="x",'3 - Projects'!$L228)</f>
        <v>0</v>
      </c>
      <c r="V382" s="85">
        <f>IF(V136="x",'3 - Projects'!$L224,0)+IF(V137="x",'3 - Projects'!$L225)+IF(V138="x",'3 - Projects'!$L226)+IF(V139="x",'3 - Projects'!$L227)+IF(V140="x",'3 - Projects'!$L228)</f>
        <v>0</v>
      </c>
      <c r="W382" s="85">
        <f>IF(W136="x",'3 - Projects'!$L224,0)+IF(W137="x",'3 - Projects'!$L225)+IF(W138="x",'3 - Projects'!$L226)+IF(W139="x",'3 - Projects'!$L227)+IF(W140="x",'3 - Projects'!$L228)</f>
        <v>0</v>
      </c>
      <c r="X382" s="85">
        <f>IF(X136="x",'3 - Projects'!$L224,0)+IF(X137="x",'3 - Projects'!$L225)+IF(X138="x",'3 - Projects'!$L226)+IF(X139="x",'3 - Projects'!$L227)+IF(X140="x",'3 - Projects'!$L228)</f>
        <v>0</v>
      </c>
      <c r="Y382" s="85">
        <f>IF(Y136="x",'3 - Projects'!$L224,0)+IF(Y137="x",'3 - Projects'!$L225)+IF(Y138="x",'3 - Projects'!$L226)+IF(Y139="x",'3 - Projects'!$L227)+IF(Y140="x",'3 - Projects'!$L228)</f>
        <v>0</v>
      </c>
      <c r="Z382" s="85">
        <f>IF(Z136="x",'3 - Projects'!$L224,0)+IF(Z137="x",'3 - Projects'!$L225)+IF(Z138="x",'3 - Projects'!$L226)+IF(Z139="x",'3 - Projects'!$L227)+IF(Z140="x",'3 - Projects'!$L228)</f>
        <v>0</v>
      </c>
      <c r="AA382" s="85">
        <f>IF(AA136="x",'3 - Projects'!$L224,0)+IF(AA137="x",'3 - Projects'!$L225)+IF(AA138="x",'3 - Projects'!$L226)+IF(AA139="x",'3 - Projects'!$L227)+IF(AA140="x",'3 - Projects'!$L228)</f>
        <v>0</v>
      </c>
      <c r="AB382" s="85">
        <f>IF(AB136="x",'3 - Projects'!$L224,0)+IF(AB137="x",'3 - Projects'!$L225)+IF(AB138="x",'3 - Projects'!$L226)+IF(AB139="x",'3 - Projects'!$L227)+IF(AB140="x",'3 - Projects'!$L228)</f>
        <v>0</v>
      </c>
      <c r="AC382" s="85">
        <f>IF(AC136="x",'3 - Projects'!$L224,0)+IF(AC137="x",'3 - Projects'!$L225)+IF(AC138="x",'3 - Projects'!$L226)+IF(AC139="x",'3 - Projects'!$L227)+IF(AC140="x",'3 - Projects'!$L228)</f>
        <v>0</v>
      </c>
      <c r="AD382" s="85">
        <f>IF(AD136="x",'3 - Projects'!$L224,0)+IF(AD137="x",'3 - Projects'!$L225)+IF(AD138="x",'3 - Projects'!$L226)+IF(AD139="x",'3 - Projects'!$L227)+IF(AD140="x",'3 - Projects'!$L228)</f>
        <v>0</v>
      </c>
      <c r="AE382" s="85">
        <f>IF(AE136="x",'3 - Projects'!$L224,0)+IF(AE137="x",'3 - Projects'!$L225)+IF(AE138="x",'3 - Projects'!$L226)+IF(AE139="x",'3 - Projects'!$L227)+IF(AE140="x",'3 - Projects'!$L228)</f>
        <v>0</v>
      </c>
      <c r="AF382" s="85">
        <f>IF(AF136="x",'3 - Projects'!$L224,0)+IF(AF137="x",'3 - Projects'!$L225)+IF(AF138="x",'3 - Projects'!$L226)+IF(AF139="x",'3 - Projects'!$L227)+IF(AF140="x",'3 - Projects'!$L228)</f>
        <v>0</v>
      </c>
      <c r="AG382" s="85">
        <f>IF(AG136="x",'3 - Projects'!$L224,0)+IF(AG137="x",'3 - Projects'!$L225)+IF(AG138="x",'3 - Projects'!$L226)+IF(AG139="x",'3 - Projects'!$L227)+IF(AG140="x",'3 - Projects'!$L228)</f>
        <v>0</v>
      </c>
      <c r="AH382" s="85">
        <f>IF(AH136="x",'3 - Projects'!$L224,0)+IF(AH137="x",'3 - Projects'!$L225)+IF(AH138="x",'3 - Projects'!$L226)+IF(AH139="x",'3 - Projects'!$L227)+IF(AH140="x",'3 - Projects'!$L228)</f>
        <v>0</v>
      </c>
      <c r="AI382" s="85">
        <f>IF(AI136="x",'3 - Projects'!$L224,0)+IF(AI137="x",'3 - Projects'!$L225)+IF(AI138="x",'3 - Projects'!$L226)+IF(AI139="x",'3 - Projects'!$L227)+IF(AI140="x",'3 - Projects'!$L228)</f>
        <v>0</v>
      </c>
      <c r="AJ382" s="85">
        <f>IF(AJ136="x",'3 - Projects'!$L224,0)+IF(AJ137="x",'3 - Projects'!$L225)+IF(AJ138="x",'3 - Projects'!$L226)+IF(AJ139="x",'3 - Projects'!$L227)+IF(AJ140="x",'3 - Projects'!$L228)</f>
        <v>0</v>
      </c>
      <c r="AK382" s="85">
        <f>IF(AK136="x",'3 - Projects'!$L224,0)+IF(AK137="x",'3 - Projects'!$L225)+IF(AK138="x",'3 - Projects'!$L226)+IF(AK139="x",'3 - Projects'!$L227)+IF(AK140="x",'3 - Projects'!$L228)</f>
        <v>0</v>
      </c>
      <c r="AL382" s="85">
        <f>IF(AL136="x",'3 - Projects'!$L224,0)+IF(AL137="x",'3 - Projects'!$L225)+IF(AL138="x",'3 - Projects'!$L226)+IF(AL139="x",'3 - Projects'!$L227)+IF(AL140="x",'3 - Projects'!$L228)</f>
        <v>0</v>
      </c>
      <c r="AM382" s="85">
        <f>IF(AM136="x",'3 - Projects'!$L224,0)+IF(AM137="x",'3 - Projects'!$L225)+IF(AM138="x",'3 - Projects'!$L226)+IF(AM139="x",'3 - Projects'!$L227)+IF(AM140="x",'3 - Projects'!$L228)</f>
        <v>0</v>
      </c>
      <c r="AN382" s="85">
        <f>IF(AN136="x",'3 - Projects'!$L224,0)+IF(AN137="x",'3 - Projects'!$L225)+IF(AN138="x",'3 - Projects'!$L226)+IF(AN139="x",'3 - Projects'!$L227)+IF(AN140="x",'3 - Projects'!$L228)</f>
        <v>0</v>
      </c>
      <c r="AO382" s="85">
        <f>IF(AO136="x",'3 - Projects'!$L224,0)+IF(AO137="x",'3 - Projects'!$L225)+IF(AO138="x",'3 - Projects'!$L226)+IF(AO139="x",'3 - Projects'!$L227)+IF(AO140="x",'3 - Projects'!$L228)</f>
        <v>0</v>
      </c>
      <c r="AP382" s="85">
        <f>IF(AP136="x",'3 - Projects'!$L224,0)+IF(AP137="x",'3 - Projects'!$L225)+IF(AP138="x",'3 - Projects'!$L226)+IF(AP139="x",'3 - Projects'!$L227)+IF(AP140="x",'3 - Projects'!$L228)</f>
        <v>0</v>
      </c>
      <c r="AQ382" s="85">
        <f>IF(AQ136="x",'3 - Projects'!$L224,0)+IF(AQ137="x",'3 - Projects'!$L225)+IF(AQ138="x",'3 - Projects'!$L226)+IF(AQ139="x",'3 - Projects'!$L227)+IF(AQ140="x",'3 - Projects'!$L228)</f>
        <v>0</v>
      </c>
      <c r="AR382" s="85">
        <f>IF(AR136="x",'3 - Projects'!$L224,0)+IF(AR137="x",'3 - Projects'!$L225)+IF(AR138="x",'3 - Projects'!$L226)+IF(AR139="x",'3 - Projects'!$L227)+IF(AR140="x",'3 - Projects'!$L228)</f>
        <v>0</v>
      </c>
      <c r="AS382" s="85">
        <f>IF(AS136="x",'3 - Projects'!$L224,0)+IF(AS137="x",'3 - Projects'!$L225)+IF(AS138="x",'3 - Projects'!$L226)+IF(AS139="x",'3 - Projects'!$L227)+IF(AS140="x",'3 - Projects'!$L228)</f>
        <v>0</v>
      </c>
      <c r="AT382" s="85">
        <f>IF(AT136="x",'3 - Projects'!$L224,0)+IF(AT137="x",'3 - Projects'!$L225)+IF(AT138="x",'3 - Projects'!$L226)+IF(AT139="x",'3 - Projects'!$L227)+IF(AT140="x",'3 - Projects'!$L228)</f>
        <v>0</v>
      </c>
      <c r="AU382" s="85">
        <f>IF(AU136="x",'3 - Projects'!$L224,0)+IF(AU137="x",'3 - Projects'!$L225)+IF(AU138="x",'3 - Projects'!$L226)+IF(AU139="x",'3 - Projects'!$L227)+IF(AU140="x",'3 - Projects'!$L228)</f>
        <v>0</v>
      </c>
      <c r="AV382" s="85">
        <f>IF(AV136="x",'3 - Projects'!$L224,0)+IF(AV137="x",'3 - Projects'!$L225)+IF(AV138="x",'3 - Projects'!$L226)+IF(AV139="x",'3 - Projects'!$L227)+IF(AV140="x",'3 - Projects'!$L228)</f>
        <v>0</v>
      </c>
      <c r="AW382" s="85">
        <f>IF(AW136="x",'3 - Projects'!$L224,0)+IF(AW137="x",'3 - Projects'!$L225)+IF(AW138="x",'3 - Projects'!$L226)+IF(AW139="x",'3 - Projects'!$L227)+IF(AW140="x",'3 - Projects'!$L228)</f>
        <v>0</v>
      </c>
      <c r="AX382" s="85">
        <f>IF(AX136="x",'3 - Projects'!$L224,0)+IF(AX137="x",'3 - Projects'!$L225)+IF(AX138="x",'3 - Projects'!$L226)+IF(AX139="x",'3 - Projects'!$L227)+IF(AX140="x",'3 - Projects'!$L228)</f>
        <v>0</v>
      </c>
      <c r="AY382" s="85">
        <f>IF(AY136="x",'3 - Projects'!$L224,0)+IF(AY137="x",'3 - Projects'!$L225)+IF(AY138="x",'3 - Projects'!$L226)+IF(AY139="x",'3 - Projects'!$L227)+IF(AY140="x",'3 - Projects'!$L228)</f>
        <v>0</v>
      </c>
      <c r="AZ382" s="85">
        <f>IF(AZ136="x",'3 - Projects'!$L224,0)+IF(AZ137="x",'3 - Projects'!$L225)+IF(AZ138="x",'3 - Projects'!$L226)+IF(AZ139="x",'3 - Projects'!$L227)+IF(AZ140="x",'3 - Projects'!$L228)</f>
        <v>0</v>
      </c>
      <c r="BA382" s="85">
        <f>IF(BA136="x",'3 - Projects'!$L224,0)+IF(BA137="x",'3 - Projects'!$L225)+IF(BA138="x",'3 - Projects'!$L226)+IF(BA139="x",'3 - Projects'!$L227)+IF(BA140="x",'3 - Projects'!$L228)</f>
        <v>0</v>
      </c>
      <c r="BB382" s="85">
        <f>IF(BB136="x",'3 - Projects'!$L224,0)+IF(BB137="x",'3 - Projects'!$L225)+IF(BB138="x",'3 - Projects'!$L226)+IF(BB139="x",'3 - Projects'!$L227)+IF(BB140="x",'3 - Projects'!$L228)</f>
        <v>0</v>
      </c>
      <c r="BC382" s="85">
        <f>IF(BC136="x",'3 - Projects'!$L224,0)+IF(BC137="x",'3 - Projects'!$L225)+IF(BC138="x",'3 - Projects'!$L226)+IF(BC139="x",'3 - Projects'!$L227)+IF(BC140="x",'3 - Projects'!$L228)</f>
        <v>0</v>
      </c>
      <c r="BD382" s="85">
        <f>IF(BD136="x",'3 - Projects'!$L224,0)+IF(BD137="x",'3 - Projects'!$L225)+IF(BD138="x",'3 - Projects'!$L226)+IF(BD139="x",'3 - Projects'!$L227)+IF(BD140="x",'3 - Projects'!$L228)</f>
        <v>0</v>
      </c>
      <c r="BE382" s="85">
        <f>IF(BE136="x",'3 - Projects'!$L224,0)+IF(BE137="x",'3 - Projects'!$L225)+IF(BE138="x",'3 - Projects'!$L226)+IF(BE139="x",'3 - Projects'!$L227)+IF(BE140="x",'3 - Projects'!$L228)</f>
        <v>0</v>
      </c>
      <c r="BF382" s="85">
        <f>IF(BF136="x",'3 - Projects'!$L224,0)+IF(BF137="x",'3 - Projects'!$L225)+IF(BF138="x",'3 - Projects'!$L226)+IF(BF139="x",'3 - Projects'!$L227)+IF(BF140="x",'3 - Projects'!$L228)</f>
        <v>0</v>
      </c>
      <c r="BG382" s="85">
        <f>IF(BG136="x",'3 - Projects'!$L224,0)+IF(BG137="x",'3 - Projects'!$L225)+IF(BG138="x",'3 - Projects'!$L226)+IF(BG139="x",'3 - Projects'!$L227)+IF(BG140="x",'3 - Projects'!$L228)</f>
        <v>0</v>
      </c>
      <c r="BH382" s="86">
        <f>IF(BH136="x",'3 - Projects'!$L224,0)+IF(BH137="x",'3 - Projects'!$L225)+IF(BH138="x",'3 - Projects'!$L226)+IF(BH139="x",'3 - Projects'!$L227)+IF(BH140="x",'3 - Projects'!$L228)</f>
        <v>0</v>
      </c>
    </row>
    <row r="383" spans="1:60">
      <c r="A383" s="84"/>
      <c r="B383" s="85" t="str">
        <f>IF(Resource7_Name&lt;&gt;"",Resource7_Name&amp;"(s)","")</f>
        <v/>
      </c>
      <c r="C383" s="85"/>
      <c r="D383" s="85"/>
      <c r="E383" s="85"/>
      <c r="F383" s="85"/>
      <c r="G383" s="85"/>
      <c r="H383" s="85"/>
      <c r="I383" s="84">
        <f>IF(I136="x",'3 - Projects'!$M224,0)+IF(I137="x",'3 - Projects'!$M225)+IF(I138="x",'3 - Projects'!$M226)+IF(I139="x",'3 - Projects'!$M227)+IF(I140="x",'3 - Projects'!$M228)</f>
        <v>0</v>
      </c>
      <c r="J383" s="85">
        <f>IF(J136="x",'3 - Projects'!$M224,0)+IF(J137="x",'3 - Projects'!$M225)+IF(J138="x",'3 - Projects'!$M226)+IF(J139="x",'3 - Projects'!$M227)+IF(J140="x",'3 - Projects'!$M228)</f>
        <v>0</v>
      </c>
      <c r="K383" s="85">
        <f>IF(K136="x",'3 - Projects'!$M224,0)+IF(K137="x",'3 - Projects'!$M225)+IF(K138="x",'3 - Projects'!$M226)+IF(K139="x",'3 - Projects'!$M227)+IF(K140="x",'3 - Projects'!$M228)</f>
        <v>0</v>
      </c>
      <c r="L383" s="85">
        <f>IF(L136="x",'3 - Projects'!$M224,0)+IF(L137="x",'3 - Projects'!$M225)+IF(L138="x",'3 - Projects'!$M226)+IF(L139="x",'3 - Projects'!$M227)+IF(L140="x",'3 - Projects'!$M228)</f>
        <v>0</v>
      </c>
      <c r="M383" s="85">
        <f>IF(M136="x",'3 - Projects'!$M224,0)+IF(M137="x",'3 - Projects'!$M225)+IF(M138="x",'3 - Projects'!$M226)+IF(M139="x",'3 - Projects'!$M227)+IF(M140="x",'3 - Projects'!$M228)</f>
        <v>0</v>
      </c>
      <c r="N383" s="85">
        <f>IF(N136="x",'3 - Projects'!$M224,0)+IF(N137="x",'3 - Projects'!$M225)+IF(N138="x",'3 - Projects'!$M226)+IF(N139="x",'3 - Projects'!$M227)+IF(N140="x",'3 - Projects'!$M228)</f>
        <v>0</v>
      </c>
      <c r="O383" s="85">
        <f>IF(O136="x",'3 - Projects'!$M224,0)+IF(O137="x",'3 - Projects'!$M225)+IF(O138="x",'3 - Projects'!$M226)+IF(O139="x",'3 - Projects'!$M227)+IF(O140="x",'3 - Projects'!$M228)</f>
        <v>0</v>
      </c>
      <c r="P383" s="85">
        <f>IF(P136="x",'3 - Projects'!$M224,0)+IF(P137="x",'3 - Projects'!$M225)+IF(P138="x",'3 - Projects'!$M226)+IF(P139="x",'3 - Projects'!$M227)+IF(P140="x",'3 - Projects'!$M228)</f>
        <v>0</v>
      </c>
      <c r="Q383" s="85">
        <f>IF(Q136="x",'3 - Projects'!$M224,0)+IF(Q137="x",'3 - Projects'!$M225)+IF(Q138="x",'3 - Projects'!$M226)+IF(Q139="x",'3 - Projects'!$M227)+IF(Q140="x",'3 - Projects'!$M228)</f>
        <v>0</v>
      </c>
      <c r="R383" s="85">
        <f>IF(R136="x",'3 - Projects'!$M224,0)+IF(R137="x",'3 - Projects'!$M225)+IF(R138="x",'3 - Projects'!$M226)+IF(R139="x",'3 - Projects'!$M227)+IF(R140="x",'3 - Projects'!$M228)</f>
        <v>0</v>
      </c>
      <c r="S383" s="85">
        <f>IF(S136="x",'3 - Projects'!$M224,0)+IF(S137="x",'3 - Projects'!$M225)+IF(S138="x",'3 - Projects'!$M226)+IF(S139="x",'3 - Projects'!$M227)+IF(S140="x",'3 - Projects'!$M228)</f>
        <v>0</v>
      </c>
      <c r="T383" s="85">
        <f>IF(T136="x",'3 - Projects'!$M224,0)+IF(T137="x",'3 - Projects'!$M225)+IF(T138="x",'3 - Projects'!$M226)+IF(T139="x",'3 - Projects'!$M227)+IF(T140="x",'3 - Projects'!$M228)</f>
        <v>0</v>
      </c>
      <c r="U383" s="85">
        <f>IF(U136="x",'3 - Projects'!$M224,0)+IF(U137="x",'3 - Projects'!$M225)+IF(U138="x",'3 - Projects'!$M226)+IF(U139="x",'3 - Projects'!$M227)+IF(U140="x",'3 - Projects'!$M228)</f>
        <v>0</v>
      </c>
      <c r="V383" s="85">
        <f>IF(V136="x",'3 - Projects'!$M224,0)+IF(V137="x",'3 - Projects'!$M225)+IF(V138="x",'3 - Projects'!$M226)+IF(V139="x",'3 - Projects'!$M227)+IF(V140="x",'3 - Projects'!$M228)</f>
        <v>0</v>
      </c>
      <c r="W383" s="85">
        <f>IF(W136="x",'3 - Projects'!$M224,0)+IF(W137="x",'3 - Projects'!$M225)+IF(W138="x",'3 - Projects'!$M226)+IF(W139="x",'3 - Projects'!$M227)+IF(W140="x",'3 - Projects'!$M228)</f>
        <v>0</v>
      </c>
      <c r="X383" s="85">
        <f>IF(X136="x",'3 - Projects'!$M224,0)+IF(X137="x",'3 - Projects'!$M225)+IF(X138="x",'3 - Projects'!$M226)+IF(X139="x",'3 - Projects'!$M227)+IF(X140="x",'3 - Projects'!$M228)</f>
        <v>0</v>
      </c>
      <c r="Y383" s="85">
        <f>IF(Y136="x",'3 - Projects'!$M224,0)+IF(Y137="x",'3 - Projects'!$M225)+IF(Y138="x",'3 - Projects'!$M226)+IF(Y139="x",'3 - Projects'!$M227)+IF(Y140="x",'3 - Projects'!$M228)</f>
        <v>0</v>
      </c>
      <c r="Z383" s="85">
        <f>IF(Z136="x",'3 - Projects'!$M224,0)+IF(Z137="x",'3 - Projects'!$M225)+IF(Z138="x",'3 - Projects'!$M226)+IF(Z139="x",'3 - Projects'!$M227)+IF(Z140="x",'3 - Projects'!$M228)</f>
        <v>0</v>
      </c>
      <c r="AA383" s="85">
        <f>IF(AA136="x",'3 - Projects'!$M224,0)+IF(AA137="x",'3 - Projects'!$M225)+IF(AA138="x",'3 - Projects'!$M226)+IF(AA139="x",'3 - Projects'!$M227)+IF(AA140="x",'3 - Projects'!$M228)</f>
        <v>0</v>
      </c>
      <c r="AB383" s="85">
        <f>IF(AB136="x",'3 - Projects'!$M224,0)+IF(AB137="x",'3 - Projects'!$M225)+IF(AB138="x",'3 - Projects'!$M226)+IF(AB139="x",'3 - Projects'!$M227)+IF(AB140="x",'3 - Projects'!$M228)</f>
        <v>0</v>
      </c>
      <c r="AC383" s="85">
        <f>IF(AC136="x",'3 - Projects'!$M224,0)+IF(AC137="x",'3 - Projects'!$M225)+IF(AC138="x",'3 - Projects'!$M226)+IF(AC139="x",'3 - Projects'!$M227)+IF(AC140="x",'3 - Projects'!$M228)</f>
        <v>0</v>
      </c>
      <c r="AD383" s="85">
        <f>IF(AD136="x",'3 - Projects'!$M224,0)+IF(AD137="x",'3 - Projects'!$M225)+IF(AD138="x",'3 - Projects'!$M226)+IF(AD139="x",'3 - Projects'!$M227)+IF(AD140="x",'3 - Projects'!$M228)</f>
        <v>0</v>
      </c>
      <c r="AE383" s="85">
        <f>IF(AE136="x",'3 - Projects'!$M224,0)+IF(AE137="x",'3 - Projects'!$M225)+IF(AE138="x",'3 - Projects'!$M226)+IF(AE139="x",'3 - Projects'!$M227)+IF(AE140="x",'3 - Projects'!$M228)</f>
        <v>0</v>
      </c>
      <c r="AF383" s="85">
        <f>IF(AF136="x",'3 - Projects'!$M224,0)+IF(AF137="x",'3 - Projects'!$M225)+IF(AF138="x",'3 - Projects'!$M226)+IF(AF139="x",'3 - Projects'!$M227)+IF(AF140="x",'3 - Projects'!$M228)</f>
        <v>0</v>
      </c>
      <c r="AG383" s="85">
        <f>IF(AG136="x",'3 - Projects'!$M224,0)+IF(AG137="x",'3 - Projects'!$M225)+IF(AG138="x",'3 - Projects'!$M226)+IF(AG139="x",'3 - Projects'!$M227)+IF(AG140="x",'3 - Projects'!$M228)</f>
        <v>0</v>
      </c>
      <c r="AH383" s="85">
        <f>IF(AH136="x",'3 - Projects'!$M224,0)+IF(AH137="x",'3 - Projects'!$M225)+IF(AH138="x",'3 - Projects'!$M226)+IF(AH139="x",'3 - Projects'!$M227)+IF(AH140="x",'3 - Projects'!$M228)</f>
        <v>0</v>
      </c>
      <c r="AI383" s="85">
        <f>IF(AI136="x",'3 - Projects'!$M224,0)+IF(AI137="x",'3 - Projects'!$M225)+IF(AI138="x",'3 - Projects'!$M226)+IF(AI139="x",'3 - Projects'!$M227)+IF(AI140="x",'3 - Projects'!$M228)</f>
        <v>0</v>
      </c>
      <c r="AJ383" s="85">
        <f>IF(AJ136="x",'3 - Projects'!$M224,0)+IF(AJ137="x",'3 - Projects'!$M225)+IF(AJ138="x",'3 - Projects'!$M226)+IF(AJ139="x",'3 - Projects'!$M227)+IF(AJ140="x",'3 - Projects'!$M228)</f>
        <v>0</v>
      </c>
      <c r="AK383" s="85">
        <f>IF(AK136="x",'3 - Projects'!$M224,0)+IF(AK137="x",'3 - Projects'!$M225)+IF(AK138="x",'3 - Projects'!$M226)+IF(AK139="x",'3 - Projects'!$M227)+IF(AK140="x",'3 - Projects'!$M228)</f>
        <v>0</v>
      </c>
      <c r="AL383" s="85">
        <f>IF(AL136="x",'3 - Projects'!$M224,0)+IF(AL137="x",'3 - Projects'!$M225)+IF(AL138="x",'3 - Projects'!$M226)+IF(AL139="x",'3 - Projects'!$M227)+IF(AL140="x",'3 - Projects'!$M228)</f>
        <v>0</v>
      </c>
      <c r="AM383" s="85">
        <f>IF(AM136="x",'3 - Projects'!$M224,0)+IF(AM137="x",'3 - Projects'!$M225)+IF(AM138="x",'3 - Projects'!$M226)+IF(AM139="x",'3 - Projects'!$M227)+IF(AM140="x",'3 - Projects'!$M228)</f>
        <v>0</v>
      </c>
      <c r="AN383" s="85">
        <f>IF(AN136="x",'3 - Projects'!$M224,0)+IF(AN137="x",'3 - Projects'!$M225)+IF(AN138="x",'3 - Projects'!$M226)+IF(AN139="x",'3 - Projects'!$M227)+IF(AN140="x",'3 - Projects'!$M228)</f>
        <v>0</v>
      </c>
      <c r="AO383" s="85">
        <f>IF(AO136="x",'3 - Projects'!$M224,0)+IF(AO137="x",'3 - Projects'!$M225)+IF(AO138="x",'3 - Projects'!$M226)+IF(AO139="x",'3 - Projects'!$M227)+IF(AO140="x",'3 - Projects'!$M228)</f>
        <v>0</v>
      </c>
      <c r="AP383" s="85">
        <f>IF(AP136="x",'3 - Projects'!$M224,0)+IF(AP137="x",'3 - Projects'!$M225)+IF(AP138="x",'3 - Projects'!$M226)+IF(AP139="x",'3 - Projects'!$M227)+IF(AP140="x",'3 - Projects'!$M228)</f>
        <v>0</v>
      </c>
      <c r="AQ383" s="85">
        <f>IF(AQ136="x",'3 - Projects'!$M224,0)+IF(AQ137="x",'3 - Projects'!$M225)+IF(AQ138="x",'3 - Projects'!$M226)+IF(AQ139="x",'3 - Projects'!$M227)+IF(AQ140="x",'3 - Projects'!$M228)</f>
        <v>0</v>
      </c>
      <c r="AR383" s="85">
        <f>IF(AR136="x",'3 - Projects'!$M224,0)+IF(AR137="x",'3 - Projects'!$M225)+IF(AR138="x",'3 - Projects'!$M226)+IF(AR139="x",'3 - Projects'!$M227)+IF(AR140="x",'3 - Projects'!$M228)</f>
        <v>0</v>
      </c>
      <c r="AS383" s="85">
        <f>IF(AS136="x",'3 - Projects'!$M224,0)+IF(AS137="x",'3 - Projects'!$M225)+IF(AS138="x",'3 - Projects'!$M226)+IF(AS139="x",'3 - Projects'!$M227)+IF(AS140="x",'3 - Projects'!$M228)</f>
        <v>0</v>
      </c>
      <c r="AT383" s="85">
        <f>IF(AT136="x",'3 - Projects'!$M224,0)+IF(AT137="x",'3 - Projects'!$M225)+IF(AT138="x",'3 - Projects'!$M226)+IF(AT139="x",'3 - Projects'!$M227)+IF(AT140="x",'3 - Projects'!$M228)</f>
        <v>0</v>
      </c>
      <c r="AU383" s="85">
        <f>IF(AU136="x",'3 - Projects'!$M224,0)+IF(AU137="x",'3 - Projects'!$M225)+IF(AU138="x",'3 - Projects'!$M226)+IF(AU139="x",'3 - Projects'!$M227)+IF(AU140="x",'3 - Projects'!$M228)</f>
        <v>0</v>
      </c>
      <c r="AV383" s="85">
        <f>IF(AV136="x",'3 - Projects'!$M224,0)+IF(AV137="x",'3 - Projects'!$M225)+IF(AV138="x",'3 - Projects'!$M226)+IF(AV139="x",'3 - Projects'!$M227)+IF(AV140="x",'3 - Projects'!$M228)</f>
        <v>0</v>
      </c>
      <c r="AW383" s="85">
        <f>IF(AW136="x",'3 - Projects'!$M224,0)+IF(AW137="x",'3 - Projects'!$M225)+IF(AW138="x",'3 - Projects'!$M226)+IF(AW139="x",'3 - Projects'!$M227)+IF(AW140="x",'3 - Projects'!$M228)</f>
        <v>0</v>
      </c>
      <c r="AX383" s="85">
        <f>IF(AX136="x",'3 - Projects'!$M224,0)+IF(AX137="x",'3 - Projects'!$M225)+IF(AX138="x",'3 - Projects'!$M226)+IF(AX139="x",'3 - Projects'!$M227)+IF(AX140="x",'3 - Projects'!$M228)</f>
        <v>0</v>
      </c>
      <c r="AY383" s="85">
        <f>IF(AY136="x",'3 - Projects'!$M224,0)+IF(AY137="x",'3 - Projects'!$M225)+IF(AY138="x",'3 - Projects'!$M226)+IF(AY139="x",'3 - Projects'!$M227)+IF(AY140="x",'3 - Projects'!$M228)</f>
        <v>0</v>
      </c>
      <c r="AZ383" s="85">
        <f>IF(AZ136="x",'3 - Projects'!$M224,0)+IF(AZ137="x",'3 - Projects'!$M225)+IF(AZ138="x",'3 - Projects'!$M226)+IF(AZ139="x",'3 - Projects'!$M227)+IF(AZ140="x",'3 - Projects'!$M228)</f>
        <v>0</v>
      </c>
      <c r="BA383" s="85">
        <f>IF(BA136="x",'3 - Projects'!$M224,0)+IF(BA137="x",'3 - Projects'!$M225)+IF(BA138="x",'3 - Projects'!$M226)+IF(BA139="x",'3 - Projects'!$M227)+IF(BA140="x",'3 - Projects'!$M228)</f>
        <v>0</v>
      </c>
      <c r="BB383" s="85">
        <f>IF(BB136="x",'3 - Projects'!$M224,0)+IF(BB137="x",'3 - Projects'!$M225)+IF(BB138="x",'3 - Projects'!$M226)+IF(BB139="x",'3 - Projects'!$M227)+IF(BB140="x",'3 - Projects'!$M228)</f>
        <v>0</v>
      </c>
      <c r="BC383" s="85">
        <f>IF(BC136="x",'3 - Projects'!$M224,0)+IF(BC137="x",'3 - Projects'!$M225)+IF(BC138="x",'3 - Projects'!$M226)+IF(BC139="x",'3 - Projects'!$M227)+IF(BC140="x",'3 - Projects'!$M228)</f>
        <v>0</v>
      </c>
      <c r="BD383" s="85">
        <f>IF(BD136="x",'3 - Projects'!$M224,0)+IF(BD137="x",'3 - Projects'!$M225)+IF(BD138="x",'3 - Projects'!$M226)+IF(BD139="x",'3 - Projects'!$M227)+IF(BD140="x",'3 - Projects'!$M228)</f>
        <v>0</v>
      </c>
      <c r="BE383" s="85">
        <f>IF(BE136="x",'3 - Projects'!$M224,0)+IF(BE137="x",'3 - Projects'!$M225)+IF(BE138="x",'3 - Projects'!$M226)+IF(BE139="x",'3 - Projects'!$M227)+IF(BE140="x",'3 - Projects'!$M228)</f>
        <v>0</v>
      </c>
      <c r="BF383" s="85">
        <f>IF(BF136="x",'3 - Projects'!$M224,0)+IF(BF137="x",'3 - Projects'!$M225)+IF(BF138="x",'3 - Projects'!$M226)+IF(BF139="x",'3 - Projects'!$M227)+IF(BF140="x",'3 - Projects'!$M228)</f>
        <v>0</v>
      </c>
      <c r="BG383" s="85">
        <f>IF(BG136="x",'3 - Projects'!$M224,0)+IF(BG137="x",'3 - Projects'!$M225)+IF(BG138="x",'3 - Projects'!$M226)+IF(BG139="x",'3 - Projects'!$M227)+IF(BG140="x",'3 - Projects'!$M228)</f>
        <v>0</v>
      </c>
      <c r="BH383" s="86">
        <f>IF(BH136="x",'3 - Projects'!$M224,0)+IF(BH137="x",'3 - Projects'!$M225)+IF(BH138="x",'3 - Projects'!$M226)+IF(BH139="x",'3 - Projects'!$M227)+IF(BH140="x",'3 - Projects'!$M228)</f>
        <v>0</v>
      </c>
    </row>
    <row r="384" spans="1:60">
      <c r="A384" s="84"/>
      <c r="B384" s="85" t="str">
        <f>IF(Resource8_Name&lt;&gt;"",Resource8_Name&amp;"(s)","")</f>
        <v/>
      </c>
      <c r="C384" s="85"/>
      <c r="D384" s="85"/>
      <c r="E384" s="85"/>
      <c r="F384" s="85"/>
      <c r="G384" s="85"/>
      <c r="H384" s="85"/>
      <c r="I384" s="84">
        <f>IF(I136="x",'3 - Projects'!$N224,0)+IF(I137="x",'3 - Projects'!$N225)+IF(I138="x",'3 - Projects'!$N226)+IF(I139="x",'3 - Projects'!$N227)+IF(I140="x",'3 - Projects'!$N228)</f>
        <v>0</v>
      </c>
      <c r="J384" s="85">
        <f>IF(J136="x",'3 - Projects'!$N224,0)+IF(J137="x",'3 - Projects'!$N225)+IF(J138="x",'3 - Projects'!$N226)+IF(J139="x",'3 - Projects'!$N227)+IF(J140="x",'3 - Projects'!$N228)</f>
        <v>0</v>
      </c>
      <c r="K384" s="85">
        <f>IF(K136="x",'3 - Projects'!$N224,0)+IF(K137="x",'3 - Projects'!$N225)+IF(K138="x",'3 - Projects'!$N226)+IF(K139="x",'3 - Projects'!$N227)+IF(K140="x",'3 - Projects'!$N228)</f>
        <v>0</v>
      </c>
      <c r="L384" s="85">
        <f>IF(L136="x",'3 - Projects'!$N224,0)+IF(L137="x",'3 - Projects'!$N225)+IF(L138="x",'3 - Projects'!$N226)+IF(L139="x",'3 - Projects'!$N227)+IF(L140="x",'3 - Projects'!$N228)</f>
        <v>0</v>
      </c>
      <c r="M384" s="85">
        <f>IF(M136="x",'3 - Projects'!$N224,0)+IF(M137="x",'3 - Projects'!$N225)+IF(M138="x",'3 - Projects'!$N226)+IF(M139="x",'3 - Projects'!$N227)+IF(M140="x",'3 - Projects'!$N228)</f>
        <v>0</v>
      </c>
      <c r="N384" s="85">
        <f>IF(N136="x",'3 - Projects'!$N224,0)+IF(N137="x",'3 - Projects'!$N225)+IF(N138="x",'3 - Projects'!$N226)+IF(N139="x",'3 - Projects'!$N227)+IF(N140="x",'3 - Projects'!$N228)</f>
        <v>0</v>
      </c>
      <c r="O384" s="85">
        <f>IF(O136="x",'3 - Projects'!$N224,0)+IF(O137="x",'3 - Projects'!$N225)+IF(O138="x",'3 - Projects'!$N226)+IF(O139="x",'3 - Projects'!$N227)+IF(O140="x",'3 - Projects'!$N228)</f>
        <v>0</v>
      </c>
      <c r="P384" s="85">
        <f>IF(P136="x",'3 - Projects'!$N224,0)+IF(P137="x",'3 - Projects'!$N225)+IF(P138="x",'3 - Projects'!$N226)+IF(P139="x",'3 - Projects'!$N227)+IF(P140="x",'3 - Projects'!$N228)</f>
        <v>0</v>
      </c>
      <c r="Q384" s="85">
        <f>IF(Q136="x",'3 - Projects'!$N224,0)+IF(Q137="x",'3 - Projects'!$N225)+IF(Q138="x",'3 - Projects'!$N226)+IF(Q139="x",'3 - Projects'!$N227)+IF(Q140="x",'3 - Projects'!$N228)</f>
        <v>0</v>
      </c>
      <c r="R384" s="85">
        <f>IF(R136="x",'3 - Projects'!$N224,0)+IF(R137="x",'3 - Projects'!$N225)+IF(R138="x",'3 - Projects'!$N226)+IF(R139="x",'3 - Projects'!$N227)+IF(R140="x",'3 - Projects'!$N228)</f>
        <v>0</v>
      </c>
      <c r="S384" s="85">
        <f>IF(S136="x",'3 - Projects'!$N224,0)+IF(S137="x",'3 - Projects'!$N225)+IF(S138="x",'3 - Projects'!$N226)+IF(S139="x",'3 - Projects'!$N227)+IF(S140="x",'3 - Projects'!$N228)</f>
        <v>0</v>
      </c>
      <c r="T384" s="85">
        <f>IF(T136="x",'3 - Projects'!$N224,0)+IF(T137="x",'3 - Projects'!$N225)+IF(T138="x",'3 - Projects'!$N226)+IF(T139="x",'3 - Projects'!$N227)+IF(T140="x",'3 - Projects'!$N228)</f>
        <v>0</v>
      </c>
      <c r="U384" s="85">
        <f>IF(U136="x",'3 - Projects'!$N224,0)+IF(U137="x",'3 - Projects'!$N225)+IF(U138="x",'3 - Projects'!$N226)+IF(U139="x",'3 - Projects'!$N227)+IF(U140="x",'3 - Projects'!$N228)</f>
        <v>0</v>
      </c>
      <c r="V384" s="85">
        <f>IF(V136="x",'3 - Projects'!$N224,0)+IF(V137="x",'3 - Projects'!$N225)+IF(V138="x",'3 - Projects'!$N226)+IF(V139="x",'3 - Projects'!$N227)+IF(V140="x",'3 - Projects'!$N228)</f>
        <v>0</v>
      </c>
      <c r="W384" s="85">
        <f>IF(W136="x",'3 - Projects'!$N224,0)+IF(W137="x",'3 - Projects'!$N225)+IF(W138="x",'3 - Projects'!$N226)+IF(W139="x",'3 - Projects'!$N227)+IF(W140="x",'3 - Projects'!$N228)</f>
        <v>0</v>
      </c>
      <c r="X384" s="85">
        <f>IF(X136="x",'3 - Projects'!$N224,0)+IF(X137="x",'3 - Projects'!$N225)+IF(X138="x",'3 - Projects'!$N226)+IF(X139="x",'3 - Projects'!$N227)+IF(X140="x",'3 - Projects'!$N228)</f>
        <v>0</v>
      </c>
      <c r="Y384" s="85">
        <f>IF(Y136="x",'3 - Projects'!$N224,0)+IF(Y137="x",'3 - Projects'!$N225)+IF(Y138="x",'3 - Projects'!$N226)+IF(Y139="x",'3 - Projects'!$N227)+IF(Y140="x",'3 - Projects'!$N228)</f>
        <v>0</v>
      </c>
      <c r="Z384" s="85">
        <f>IF(Z136="x",'3 - Projects'!$N224,0)+IF(Z137="x",'3 - Projects'!$N225)+IF(Z138="x",'3 - Projects'!$N226)+IF(Z139="x",'3 - Projects'!$N227)+IF(Z140="x",'3 - Projects'!$N228)</f>
        <v>0</v>
      </c>
      <c r="AA384" s="85">
        <f>IF(AA136="x",'3 - Projects'!$N224,0)+IF(AA137="x",'3 - Projects'!$N225)+IF(AA138="x",'3 - Projects'!$N226)+IF(AA139="x",'3 - Projects'!$N227)+IF(AA140="x",'3 - Projects'!$N228)</f>
        <v>0</v>
      </c>
      <c r="AB384" s="85">
        <f>IF(AB136="x",'3 - Projects'!$N224,0)+IF(AB137="x",'3 - Projects'!$N225)+IF(AB138="x",'3 - Projects'!$N226)+IF(AB139="x",'3 - Projects'!$N227)+IF(AB140="x",'3 - Projects'!$N228)</f>
        <v>0</v>
      </c>
      <c r="AC384" s="85">
        <f>IF(AC136="x",'3 - Projects'!$N224,0)+IF(AC137="x",'3 - Projects'!$N225)+IF(AC138="x",'3 - Projects'!$N226)+IF(AC139="x",'3 - Projects'!$N227)+IF(AC140="x",'3 - Projects'!$N228)</f>
        <v>0</v>
      </c>
      <c r="AD384" s="85">
        <f>IF(AD136="x",'3 - Projects'!$N224,0)+IF(AD137="x",'3 - Projects'!$N225)+IF(AD138="x",'3 - Projects'!$N226)+IF(AD139="x",'3 - Projects'!$N227)+IF(AD140="x",'3 - Projects'!$N228)</f>
        <v>0</v>
      </c>
      <c r="AE384" s="85">
        <f>IF(AE136="x",'3 - Projects'!$N224,0)+IF(AE137="x",'3 - Projects'!$N225)+IF(AE138="x",'3 - Projects'!$N226)+IF(AE139="x",'3 - Projects'!$N227)+IF(AE140="x",'3 - Projects'!$N228)</f>
        <v>0</v>
      </c>
      <c r="AF384" s="85">
        <f>IF(AF136="x",'3 - Projects'!$N224,0)+IF(AF137="x",'3 - Projects'!$N225)+IF(AF138="x",'3 - Projects'!$N226)+IF(AF139="x",'3 - Projects'!$N227)+IF(AF140="x",'3 - Projects'!$N228)</f>
        <v>0</v>
      </c>
      <c r="AG384" s="85">
        <f>IF(AG136="x",'3 - Projects'!$N224,0)+IF(AG137="x",'3 - Projects'!$N225)+IF(AG138="x",'3 - Projects'!$N226)+IF(AG139="x",'3 - Projects'!$N227)+IF(AG140="x",'3 - Projects'!$N228)</f>
        <v>0</v>
      </c>
      <c r="AH384" s="85">
        <f>IF(AH136="x",'3 - Projects'!$N224,0)+IF(AH137="x",'3 - Projects'!$N225)+IF(AH138="x",'3 - Projects'!$N226)+IF(AH139="x",'3 - Projects'!$N227)+IF(AH140="x",'3 - Projects'!$N228)</f>
        <v>0</v>
      </c>
      <c r="AI384" s="85">
        <f>IF(AI136="x",'3 - Projects'!$N224,0)+IF(AI137="x",'3 - Projects'!$N225)+IF(AI138="x",'3 - Projects'!$N226)+IF(AI139="x",'3 - Projects'!$N227)+IF(AI140="x",'3 - Projects'!$N228)</f>
        <v>0</v>
      </c>
      <c r="AJ384" s="85">
        <f>IF(AJ136="x",'3 - Projects'!$N224,0)+IF(AJ137="x",'3 - Projects'!$N225)+IF(AJ138="x",'3 - Projects'!$N226)+IF(AJ139="x",'3 - Projects'!$N227)+IF(AJ140="x",'3 - Projects'!$N228)</f>
        <v>0</v>
      </c>
      <c r="AK384" s="85">
        <f>IF(AK136="x",'3 - Projects'!$N224,0)+IF(AK137="x",'3 - Projects'!$N225)+IF(AK138="x",'3 - Projects'!$N226)+IF(AK139="x",'3 - Projects'!$N227)+IF(AK140="x",'3 - Projects'!$N228)</f>
        <v>0</v>
      </c>
      <c r="AL384" s="85">
        <f>IF(AL136="x",'3 - Projects'!$N224,0)+IF(AL137="x",'3 - Projects'!$N225)+IF(AL138="x",'3 - Projects'!$N226)+IF(AL139="x",'3 - Projects'!$N227)+IF(AL140="x",'3 - Projects'!$N228)</f>
        <v>0</v>
      </c>
      <c r="AM384" s="85">
        <f>IF(AM136="x",'3 - Projects'!$N224,0)+IF(AM137="x",'3 - Projects'!$N225)+IF(AM138="x",'3 - Projects'!$N226)+IF(AM139="x",'3 - Projects'!$N227)+IF(AM140="x",'3 - Projects'!$N228)</f>
        <v>0</v>
      </c>
      <c r="AN384" s="85">
        <f>IF(AN136="x",'3 - Projects'!$N224,0)+IF(AN137="x",'3 - Projects'!$N225)+IF(AN138="x",'3 - Projects'!$N226)+IF(AN139="x",'3 - Projects'!$N227)+IF(AN140="x",'3 - Projects'!$N228)</f>
        <v>0</v>
      </c>
      <c r="AO384" s="85">
        <f>IF(AO136="x",'3 - Projects'!$N224,0)+IF(AO137="x",'3 - Projects'!$N225)+IF(AO138="x",'3 - Projects'!$N226)+IF(AO139="x",'3 - Projects'!$N227)+IF(AO140="x",'3 - Projects'!$N228)</f>
        <v>0</v>
      </c>
      <c r="AP384" s="85">
        <f>IF(AP136="x",'3 - Projects'!$N224,0)+IF(AP137="x",'3 - Projects'!$N225)+IF(AP138="x",'3 - Projects'!$N226)+IF(AP139="x",'3 - Projects'!$N227)+IF(AP140="x",'3 - Projects'!$N228)</f>
        <v>0</v>
      </c>
      <c r="AQ384" s="85">
        <f>IF(AQ136="x",'3 - Projects'!$N224,0)+IF(AQ137="x",'3 - Projects'!$N225)+IF(AQ138="x",'3 - Projects'!$N226)+IF(AQ139="x",'3 - Projects'!$N227)+IF(AQ140="x",'3 - Projects'!$N228)</f>
        <v>0</v>
      </c>
      <c r="AR384" s="85">
        <f>IF(AR136="x",'3 - Projects'!$N224,0)+IF(AR137="x",'3 - Projects'!$N225)+IF(AR138="x",'3 - Projects'!$N226)+IF(AR139="x",'3 - Projects'!$N227)+IF(AR140="x",'3 - Projects'!$N228)</f>
        <v>0</v>
      </c>
      <c r="AS384" s="85">
        <f>IF(AS136="x",'3 - Projects'!$N224,0)+IF(AS137="x",'3 - Projects'!$N225)+IF(AS138="x",'3 - Projects'!$N226)+IF(AS139="x",'3 - Projects'!$N227)+IF(AS140="x",'3 - Projects'!$N228)</f>
        <v>0</v>
      </c>
      <c r="AT384" s="85">
        <f>IF(AT136="x",'3 - Projects'!$N224,0)+IF(AT137="x",'3 - Projects'!$N225)+IF(AT138="x",'3 - Projects'!$N226)+IF(AT139="x",'3 - Projects'!$N227)+IF(AT140="x",'3 - Projects'!$N228)</f>
        <v>0</v>
      </c>
      <c r="AU384" s="85">
        <f>IF(AU136="x",'3 - Projects'!$N224,0)+IF(AU137="x",'3 - Projects'!$N225)+IF(AU138="x",'3 - Projects'!$N226)+IF(AU139="x",'3 - Projects'!$N227)+IF(AU140="x",'3 - Projects'!$N228)</f>
        <v>0</v>
      </c>
      <c r="AV384" s="85">
        <f>IF(AV136="x",'3 - Projects'!$N224,0)+IF(AV137="x",'3 - Projects'!$N225)+IF(AV138="x",'3 - Projects'!$N226)+IF(AV139="x",'3 - Projects'!$N227)+IF(AV140="x",'3 - Projects'!$N228)</f>
        <v>0</v>
      </c>
      <c r="AW384" s="85">
        <f>IF(AW136="x",'3 - Projects'!$N224,0)+IF(AW137="x",'3 - Projects'!$N225)+IF(AW138="x",'3 - Projects'!$N226)+IF(AW139="x",'3 - Projects'!$N227)+IF(AW140="x",'3 - Projects'!$N228)</f>
        <v>0</v>
      </c>
      <c r="AX384" s="85">
        <f>IF(AX136="x",'3 - Projects'!$N224,0)+IF(AX137="x",'3 - Projects'!$N225)+IF(AX138="x",'3 - Projects'!$N226)+IF(AX139="x",'3 - Projects'!$N227)+IF(AX140="x",'3 - Projects'!$N228)</f>
        <v>0</v>
      </c>
      <c r="AY384" s="85">
        <f>IF(AY136="x",'3 - Projects'!$N224,0)+IF(AY137="x",'3 - Projects'!$N225)+IF(AY138="x",'3 - Projects'!$N226)+IF(AY139="x",'3 - Projects'!$N227)+IF(AY140="x",'3 - Projects'!$N228)</f>
        <v>0</v>
      </c>
      <c r="AZ384" s="85">
        <f>IF(AZ136="x",'3 - Projects'!$N224,0)+IF(AZ137="x",'3 - Projects'!$N225)+IF(AZ138="x",'3 - Projects'!$N226)+IF(AZ139="x",'3 - Projects'!$N227)+IF(AZ140="x",'3 - Projects'!$N228)</f>
        <v>0</v>
      </c>
      <c r="BA384" s="85">
        <f>IF(BA136="x",'3 - Projects'!$N224,0)+IF(BA137="x",'3 - Projects'!$N225)+IF(BA138="x",'3 - Projects'!$N226)+IF(BA139="x",'3 - Projects'!$N227)+IF(BA140="x",'3 - Projects'!$N228)</f>
        <v>0</v>
      </c>
      <c r="BB384" s="85">
        <f>IF(BB136="x",'3 - Projects'!$N224,0)+IF(BB137="x",'3 - Projects'!$N225)+IF(BB138="x",'3 - Projects'!$N226)+IF(BB139="x",'3 - Projects'!$N227)+IF(BB140="x",'3 - Projects'!$N228)</f>
        <v>0</v>
      </c>
      <c r="BC384" s="85">
        <f>IF(BC136="x",'3 - Projects'!$N224,0)+IF(BC137="x",'3 - Projects'!$N225)+IF(BC138="x",'3 - Projects'!$N226)+IF(BC139="x",'3 - Projects'!$N227)+IF(BC140="x",'3 - Projects'!$N228)</f>
        <v>0</v>
      </c>
      <c r="BD384" s="85">
        <f>IF(BD136="x",'3 - Projects'!$N224,0)+IF(BD137="x",'3 - Projects'!$N225)+IF(BD138="x",'3 - Projects'!$N226)+IF(BD139="x",'3 - Projects'!$N227)+IF(BD140="x",'3 - Projects'!$N228)</f>
        <v>0</v>
      </c>
      <c r="BE384" s="85">
        <f>IF(BE136="x",'3 - Projects'!$N224,0)+IF(BE137="x",'3 - Projects'!$N225)+IF(BE138="x",'3 - Projects'!$N226)+IF(BE139="x",'3 - Projects'!$N227)+IF(BE140="x",'3 - Projects'!$N228)</f>
        <v>0</v>
      </c>
      <c r="BF384" s="85">
        <f>IF(BF136="x",'3 - Projects'!$N224,0)+IF(BF137="x",'3 - Projects'!$N225)+IF(BF138="x",'3 - Projects'!$N226)+IF(BF139="x",'3 - Projects'!$N227)+IF(BF140="x",'3 - Projects'!$N228)</f>
        <v>0</v>
      </c>
      <c r="BG384" s="85">
        <f>IF(BG136="x",'3 - Projects'!$N224,0)+IF(BG137="x",'3 - Projects'!$N225)+IF(BG138="x",'3 - Projects'!$N226)+IF(BG139="x",'3 - Projects'!$N227)+IF(BG140="x",'3 - Projects'!$N228)</f>
        <v>0</v>
      </c>
      <c r="BH384" s="86">
        <f>IF(BH136="x",'3 - Projects'!$N224,0)+IF(BH137="x",'3 - Projects'!$N225)+IF(BH138="x",'3 - Projects'!$N226)+IF(BH139="x",'3 - Projects'!$N227)+IF(BH140="x",'3 - Projects'!$N228)</f>
        <v>0</v>
      </c>
    </row>
    <row r="385" spans="1:60">
      <c r="A385" s="84"/>
      <c r="B385" s="85" t="str">
        <f>IF(Resource9_Name&lt;&gt;"",Resource9_Name&amp;"(s)","")</f>
        <v/>
      </c>
      <c r="C385" s="85"/>
      <c r="D385" s="85"/>
      <c r="E385" s="85"/>
      <c r="F385" s="85"/>
      <c r="G385" s="85"/>
      <c r="H385" s="85"/>
      <c r="I385" s="84">
        <f>IF(I136="x",'3 - Projects'!$O224,0)+IF(I137="x",'3 - Projects'!$O225)+IF(I138="x",'3 - Projects'!$O226)+IF(I139="x",'3 - Projects'!$O227)+IF(I140="x",'3 - Projects'!$O228)</f>
        <v>0</v>
      </c>
      <c r="J385" s="85">
        <f>IF(J136="x",'3 - Projects'!$O224,0)+IF(J137="x",'3 - Projects'!$O225)+IF(J138="x",'3 - Projects'!$O226)+IF(J139="x",'3 - Projects'!$O227)+IF(J140="x",'3 - Projects'!$O228)</f>
        <v>0</v>
      </c>
      <c r="K385" s="85">
        <f>IF(K136="x",'3 - Projects'!$O224,0)+IF(K137="x",'3 - Projects'!$O225)+IF(K138="x",'3 - Projects'!$O226)+IF(K139="x",'3 - Projects'!$O227)+IF(K140="x",'3 - Projects'!$O228)</f>
        <v>0</v>
      </c>
      <c r="L385" s="85">
        <f>IF(L136="x",'3 - Projects'!$O224,0)+IF(L137="x",'3 - Projects'!$O225)+IF(L138="x",'3 - Projects'!$O226)+IF(L139="x",'3 - Projects'!$O227)+IF(L140="x",'3 - Projects'!$O228)</f>
        <v>0</v>
      </c>
      <c r="M385" s="85">
        <f>IF(M136="x",'3 - Projects'!$O224,0)+IF(M137="x",'3 - Projects'!$O225)+IF(M138="x",'3 - Projects'!$O226)+IF(M139="x",'3 - Projects'!$O227)+IF(M140="x",'3 - Projects'!$O228)</f>
        <v>0</v>
      </c>
      <c r="N385" s="85">
        <f>IF(N136="x",'3 - Projects'!$O224,0)+IF(N137="x",'3 - Projects'!$O225)+IF(N138="x",'3 - Projects'!$O226)+IF(N139="x",'3 - Projects'!$O227)+IF(N140="x",'3 - Projects'!$O228)</f>
        <v>0</v>
      </c>
      <c r="O385" s="85">
        <f>IF(O136="x",'3 - Projects'!$O224,0)+IF(O137="x",'3 - Projects'!$O225)+IF(O138="x",'3 - Projects'!$O226)+IF(O139="x",'3 - Projects'!$O227)+IF(O140="x",'3 - Projects'!$O228)</f>
        <v>0</v>
      </c>
      <c r="P385" s="85">
        <f>IF(P136="x",'3 - Projects'!$O224,0)+IF(P137="x",'3 - Projects'!$O225)+IF(P138="x",'3 - Projects'!$O226)+IF(P139="x",'3 - Projects'!$O227)+IF(P140="x",'3 - Projects'!$O228)</f>
        <v>0</v>
      </c>
      <c r="Q385" s="85">
        <f>IF(Q136="x",'3 - Projects'!$O224,0)+IF(Q137="x",'3 - Projects'!$O225)+IF(Q138="x",'3 - Projects'!$O226)+IF(Q139="x",'3 - Projects'!$O227)+IF(Q140="x",'3 - Projects'!$O228)</f>
        <v>0</v>
      </c>
      <c r="R385" s="85">
        <f>IF(R136="x",'3 - Projects'!$O224,0)+IF(R137="x",'3 - Projects'!$O225)+IF(R138="x",'3 - Projects'!$O226)+IF(R139="x",'3 - Projects'!$O227)+IF(R140="x",'3 - Projects'!$O228)</f>
        <v>0</v>
      </c>
      <c r="S385" s="85">
        <f>IF(S136="x",'3 - Projects'!$O224,0)+IF(S137="x",'3 - Projects'!$O225)+IF(S138="x",'3 - Projects'!$O226)+IF(S139="x",'3 - Projects'!$O227)+IF(S140="x",'3 - Projects'!$O228)</f>
        <v>0</v>
      </c>
      <c r="T385" s="85">
        <f>IF(T136="x",'3 - Projects'!$O224,0)+IF(T137="x",'3 - Projects'!$O225)+IF(T138="x",'3 - Projects'!$O226)+IF(T139="x",'3 - Projects'!$O227)+IF(T140="x",'3 - Projects'!$O228)</f>
        <v>0</v>
      </c>
      <c r="U385" s="85">
        <f>IF(U136="x",'3 - Projects'!$O224,0)+IF(U137="x",'3 - Projects'!$O225)+IF(U138="x",'3 - Projects'!$O226)+IF(U139="x",'3 - Projects'!$O227)+IF(U140="x",'3 - Projects'!$O228)</f>
        <v>0</v>
      </c>
      <c r="V385" s="85">
        <f>IF(V136="x",'3 - Projects'!$O224,0)+IF(V137="x",'3 - Projects'!$O225)+IF(V138="x",'3 - Projects'!$O226)+IF(V139="x",'3 - Projects'!$O227)+IF(V140="x",'3 - Projects'!$O228)</f>
        <v>0</v>
      </c>
      <c r="W385" s="85">
        <f>IF(W136="x",'3 - Projects'!$O224,0)+IF(W137="x",'3 - Projects'!$O225)+IF(W138="x",'3 - Projects'!$O226)+IF(W139="x",'3 - Projects'!$O227)+IF(W140="x",'3 - Projects'!$O228)</f>
        <v>0</v>
      </c>
      <c r="X385" s="85">
        <f>IF(X136="x",'3 - Projects'!$O224,0)+IF(X137="x",'3 - Projects'!$O225)+IF(X138="x",'3 - Projects'!$O226)+IF(X139="x",'3 - Projects'!$O227)+IF(X140="x",'3 - Projects'!$O228)</f>
        <v>0</v>
      </c>
      <c r="Y385" s="85">
        <f>IF(Y136="x",'3 - Projects'!$O224,0)+IF(Y137="x",'3 - Projects'!$O225)+IF(Y138="x",'3 - Projects'!$O226)+IF(Y139="x",'3 - Projects'!$O227)+IF(Y140="x",'3 - Projects'!$O228)</f>
        <v>0</v>
      </c>
      <c r="Z385" s="85">
        <f>IF(Z136="x",'3 - Projects'!$O224,0)+IF(Z137="x",'3 - Projects'!$O225)+IF(Z138="x",'3 - Projects'!$O226)+IF(Z139="x",'3 - Projects'!$O227)+IF(Z140="x",'3 - Projects'!$O228)</f>
        <v>0</v>
      </c>
      <c r="AA385" s="85">
        <f>IF(AA136="x",'3 - Projects'!$O224,0)+IF(AA137="x",'3 - Projects'!$O225)+IF(AA138="x",'3 - Projects'!$O226)+IF(AA139="x",'3 - Projects'!$O227)+IF(AA140="x",'3 - Projects'!$O228)</f>
        <v>0</v>
      </c>
      <c r="AB385" s="85">
        <f>IF(AB136="x",'3 - Projects'!$O224,0)+IF(AB137="x",'3 - Projects'!$O225)+IF(AB138="x",'3 - Projects'!$O226)+IF(AB139="x",'3 - Projects'!$O227)+IF(AB140="x",'3 - Projects'!$O228)</f>
        <v>0</v>
      </c>
      <c r="AC385" s="85">
        <f>IF(AC136="x",'3 - Projects'!$O224,0)+IF(AC137="x",'3 - Projects'!$O225)+IF(AC138="x",'3 - Projects'!$O226)+IF(AC139="x",'3 - Projects'!$O227)+IF(AC140="x",'3 - Projects'!$O228)</f>
        <v>0</v>
      </c>
      <c r="AD385" s="85">
        <f>IF(AD136="x",'3 - Projects'!$O224,0)+IF(AD137="x",'3 - Projects'!$O225)+IF(AD138="x",'3 - Projects'!$O226)+IF(AD139="x",'3 - Projects'!$O227)+IF(AD140="x",'3 - Projects'!$O228)</f>
        <v>0</v>
      </c>
      <c r="AE385" s="85">
        <f>IF(AE136="x",'3 - Projects'!$O224,0)+IF(AE137="x",'3 - Projects'!$O225)+IF(AE138="x",'3 - Projects'!$O226)+IF(AE139="x",'3 - Projects'!$O227)+IF(AE140="x",'3 - Projects'!$O228)</f>
        <v>0</v>
      </c>
      <c r="AF385" s="85">
        <f>IF(AF136="x",'3 - Projects'!$O224,0)+IF(AF137="x",'3 - Projects'!$O225)+IF(AF138="x",'3 - Projects'!$O226)+IF(AF139="x",'3 - Projects'!$O227)+IF(AF140="x",'3 - Projects'!$O228)</f>
        <v>0</v>
      </c>
      <c r="AG385" s="85">
        <f>IF(AG136="x",'3 - Projects'!$O224,0)+IF(AG137="x",'3 - Projects'!$O225)+IF(AG138="x",'3 - Projects'!$O226)+IF(AG139="x",'3 - Projects'!$O227)+IF(AG140="x",'3 - Projects'!$O228)</f>
        <v>0</v>
      </c>
      <c r="AH385" s="85">
        <f>IF(AH136="x",'3 - Projects'!$O224,0)+IF(AH137="x",'3 - Projects'!$O225)+IF(AH138="x",'3 - Projects'!$O226)+IF(AH139="x",'3 - Projects'!$O227)+IF(AH140="x",'3 - Projects'!$O228)</f>
        <v>0</v>
      </c>
      <c r="AI385" s="85">
        <f>IF(AI136="x",'3 - Projects'!$O224,0)+IF(AI137="x",'3 - Projects'!$O225)+IF(AI138="x",'3 - Projects'!$O226)+IF(AI139="x",'3 - Projects'!$O227)+IF(AI140="x",'3 - Projects'!$O228)</f>
        <v>0</v>
      </c>
      <c r="AJ385" s="85">
        <f>IF(AJ136="x",'3 - Projects'!$O224,0)+IF(AJ137="x",'3 - Projects'!$O225)+IF(AJ138="x",'3 - Projects'!$O226)+IF(AJ139="x",'3 - Projects'!$O227)+IF(AJ140="x",'3 - Projects'!$O228)</f>
        <v>0</v>
      </c>
      <c r="AK385" s="85">
        <f>IF(AK136="x",'3 - Projects'!$O224,0)+IF(AK137="x",'3 - Projects'!$O225)+IF(AK138="x",'3 - Projects'!$O226)+IF(AK139="x",'3 - Projects'!$O227)+IF(AK140="x",'3 - Projects'!$O228)</f>
        <v>0</v>
      </c>
      <c r="AL385" s="85">
        <f>IF(AL136="x",'3 - Projects'!$O224,0)+IF(AL137="x",'3 - Projects'!$O225)+IF(AL138="x",'3 - Projects'!$O226)+IF(AL139="x",'3 - Projects'!$O227)+IF(AL140="x",'3 - Projects'!$O228)</f>
        <v>0</v>
      </c>
      <c r="AM385" s="85">
        <f>IF(AM136="x",'3 - Projects'!$O224,0)+IF(AM137="x",'3 - Projects'!$O225)+IF(AM138="x",'3 - Projects'!$O226)+IF(AM139="x",'3 - Projects'!$O227)+IF(AM140="x",'3 - Projects'!$O228)</f>
        <v>0</v>
      </c>
      <c r="AN385" s="85">
        <f>IF(AN136="x",'3 - Projects'!$O224,0)+IF(AN137="x",'3 - Projects'!$O225)+IF(AN138="x",'3 - Projects'!$O226)+IF(AN139="x",'3 - Projects'!$O227)+IF(AN140="x",'3 - Projects'!$O228)</f>
        <v>0</v>
      </c>
      <c r="AO385" s="85">
        <f>IF(AO136="x",'3 - Projects'!$O224,0)+IF(AO137="x",'3 - Projects'!$O225)+IF(AO138="x",'3 - Projects'!$O226)+IF(AO139="x",'3 - Projects'!$O227)+IF(AO140="x",'3 - Projects'!$O228)</f>
        <v>0</v>
      </c>
      <c r="AP385" s="85">
        <f>IF(AP136="x",'3 - Projects'!$O224,0)+IF(AP137="x",'3 - Projects'!$O225)+IF(AP138="x",'3 - Projects'!$O226)+IF(AP139="x",'3 - Projects'!$O227)+IF(AP140="x",'3 - Projects'!$O228)</f>
        <v>0</v>
      </c>
      <c r="AQ385" s="85">
        <f>IF(AQ136="x",'3 - Projects'!$O224,0)+IF(AQ137="x",'3 - Projects'!$O225)+IF(AQ138="x",'3 - Projects'!$O226)+IF(AQ139="x",'3 - Projects'!$O227)+IF(AQ140="x",'3 - Projects'!$O228)</f>
        <v>0</v>
      </c>
      <c r="AR385" s="85">
        <f>IF(AR136="x",'3 - Projects'!$O224,0)+IF(AR137="x",'3 - Projects'!$O225)+IF(AR138="x",'3 - Projects'!$O226)+IF(AR139="x",'3 - Projects'!$O227)+IF(AR140="x",'3 - Projects'!$O228)</f>
        <v>0</v>
      </c>
      <c r="AS385" s="85">
        <f>IF(AS136="x",'3 - Projects'!$O224,0)+IF(AS137="x",'3 - Projects'!$O225)+IF(AS138="x",'3 - Projects'!$O226)+IF(AS139="x",'3 - Projects'!$O227)+IF(AS140="x",'3 - Projects'!$O228)</f>
        <v>0</v>
      </c>
      <c r="AT385" s="85">
        <f>IF(AT136="x",'3 - Projects'!$O224,0)+IF(AT137="x",'3 - Projects'!$O225)+IF(AT138="x",'3 - Projects'!$O226)+IF(AT139="x",'3 - Projects'!$O227)+IF(AT140="x",'3 - Projects'!$O228)</f>
        <v>0</v>
      </c>
      <c r="AU385" s="85">
        <f>IF(AU136="x",'3 - Projects'!$O224,0)+IF(AU137="x",'3 - Projects'!$O225)+IF(AU138="x",'3 - Projects'!$O226)+IF(AU139="x",'3 - Projects'!$O227)+IF(AU140="x",'3 - Projects'!$O228)</f>
        <v>0</v>
      </c>
      <c r="AV385" s="85">
        <f>IF(AV136="x",'3 - Projects'!$O224,0)+IF(AV137="x",'3 - Projects'!$O225)+IF(AV138="x",'3 - Projects'!$O226)+IF(AV139="x",'3 - Projects'!$O227)+IF(AV140="x",'3 - Projects'!$O228)</f>
        <v>0</v>
      </c>
      <c r="AW385" s="85">
        <f>IF(AW136="x",'3 - Projects'!$O224,0)+IF(AW137="x",'3 - Projects'!$O225)+IF(AW138="x",'3 - Projects'!$O226)+IF(AW139="x",'3 - Projects'!$O227)+IF(AW140="x",'3 - Projects'!$O228)</f>
        <v>0</v>
      </c>
      <c r="AX385" s="85">
        <f>IF(AX136="x",'3 - Projects'!$O224,0)+IF(AX137="x",'3 - Projects'!$O225)+IF(AX138="x",'3 - Projects'!$O226)+IF(AX139="x",'3 - Projects'!$O227)+IF(AX140="x",'3 - Projects'!$O228)</f>
        <v>0</v>
      </c>
      <c r="AY385" s="85">
        <f>IF(AY136="x",'3 - Projects'!$O224,0)+IF(AY137="x",'3 - Projects'!$O225)+IF(AY138="x",'3 - Projects'!$O226)+IF(AY139="x",'3 - Projects'!$O227)+IF(AY140="x",'3 - Projects'!$O228)</f>
        <v>0</v>
      </c>
      <c r="AZ385" s="85">
        <f>IF(AZ136="x",'3 - Projects'!$O224,0)+IF(AZ137="x",'3 - Projects'!$O225)+IF(AZ138="x",'3 - Projects'!$O226)+IF(AZ139="x",'3 - Projects'!$O227)+IF(AZ140="x",'3 - Projects'!$O228)</f>
        <v>0</v>
      </c>
      <c r="BA385" s="85">
        <f>IF(BA136="x",'3 - Projects'!$O224,0)+IF(BA137="x",'3 - Projects'!$O225)+IF(BA138="x",'3 - Projects'!$O226)+IF(BA139="x",'3 - Projects'!$O227)+IF(BA140="x",'3 - Projects'!$O228)</f>
        <v>0</v>
      </c>
      <c r="BB385" s="85">
        <f>IF(BB136="x",'3 - Projects'!$O224,0)+IF(BB137="x",'3 - Projects'!$O225)+IF(BB138="x",'3 - Projects'!$O226)+IF(BB139="x",'3 - Projects'!$O227)+IF(BB140="x",'3 - Projects'!$O228)</f>
        <v>0</v>
      </c>
      <c r="BC385" s="85">
        <f>IF(BC136="x",'3 - Projects'!$O224,0)+IF(BC137="x",'3 - Projects'!$O225)+IF(BC138="x",'3 - Projects'!$O226)+IF(BC139="x",'3 - Projects'!$O227)+IF(BC140="x",'3 - Projects'!$O228)</f>
        <v>0</v>
      </c>
      <c r="BD385" s="85">
        <f>IF(BD136="x",'3 - Projects'!$O224,0)+IF(BD137="x",'3 - Projects'!$O225)+IF(BD138="x",'3 - Projects'!$O226)+IF(BD139="x",'3 - Projects'!$O227)+IF(BD140="x",'3 - Projects'!$O228)</f>
        <v>0</v>
      </c>
      <c r="BE385" s="85">
        <f>IF(BE136="x",'3 - Projects'!$O224,0)+IF(BE137="x",'3 - Projects'!$O225)+IF(BE138="x",'3 - Projects'!$O226)+IF(BE139="x",'3 - Projects'!$O227)+IF(BE140="x",'3 - Projects'!$O228)</f>
        <v>0</v>
      </c>
      <c r="BF385" s="85">
        <f>IF(BF136="x",'3 - Projects'!$O224,0)+IF(BF137="x",'3 - Projects'!$O225)+IF(BF138="x",'3 - Projects'!$O226)+IF(BF139="x",'3 - Projects'!$O227)+IF(BF140="x",'3 - Projects'!$O228)</f>
        <v>0</v>
      </c>
      <c r="BG385" s="85">
        <f>IF(BG136="x",'3 - Projects'!$O224,0)+IF(BG137="x",'3 - Projects'!$O225)+IF(BG138="x",'3 - Projects'!$O226)+IF(BG139="x",'3 - Projects'!$O227)+IF(BG140="x",'3 - Projects'!$O228)</f>
        <v>0</v>
      </c>
      <c r="BH385" s="86">
        <f>IF(BH136="x",'3 - Projects'!$O224,0)+IF(BH137="x",'3 - Projects'!$O225)+IF(BH138="x",'3 - Projects'!$O226)+IF(BH139="x",'3 - Projects'!$O227)+IF(BH140="x",'3 - Projects'!$O228)</f>
        <v>0</v>
      </c>
    </row>
    <row r="386" spans="1:60">
      <c r="A386" s="87"/>
      <c r="B386" s="88" t="str">
        <f>IF(Resource10_Name&lt;&gt;"",Resource10_Name&amp;"(s)","")</f>
        <v/>
      </c>
      <c r="C386" s="88"/>
      <c r="D386" s="88"/>
      <c r="E386" s="88"/>
      <c r="F386" s="88"/>
      <c r="G386" s="88"/>
      <c r="H386" s="88"/>
      <c r="I386" s="87">
        <f>IF(I136="x",'3 - Projects'!$P224,0)+IF(I137="x",'3 - Projects'!$P225)+IF(I138="x",'3 - Projects'!$P226)+IF(I139="x",'3 - Projects'!$P227)+IF(I140="x",'3 - Projects'!$P228)</f>
        <v>0</v>
      </c>
      <c r="J386" s="88">
        <f>IF(J136="x",'3 - Projects'!$P224,0)+IF(J137="x",'3 - Projects'!$P225)+IF(J138="x",'3 - Projects'!$P226)+IF(J139="x",'3 - Projects'!$P227)+IF(J140="x",'3 - Projects'!$P228)</f>
        <v>0</v>
      </c>
      <c r="K386" s="88">
        <f>IF(K136="x",'3 - Projects'!$P224,0)+IF(K137="x",'3 - Projects'!$P225)+IF(K138="x",'3 - Projects'!$P226)+IF(K139="x",'3 - Projects'!$P227)+IF(K140="x",'3 - Projects'!$P228)</f>
        <v>0</v>
      </c>
      <c r="L386" s="88">
        <f>IF(L136="x",'3 - Projects'!$P224,0)+IF(L137="x",'3 - Projects'!$P225)+IF(L138="x",'3 - Projects'!$P226)+IF(L139="x",'3 - Projects'!$P227)+IF(L140="x",'3 - Projects'!$P228)</f>
        <v>0</v>
      </c>
      <c r="M386" s="88">
        <f>IF(M136="x",'3 - Projects'!$P224,0)+IF(M137="x",'3 - Projects'!$P225)+IF(M138="x",'3 - Projects'!$P226)+IF(M139="x",'3 - Projects'!$P227)+IF(M140="x",'3 - Projects'!$P228)</f>
        <v>0</v>
      </c>
      <c r="N386" s="88">
        <f>IF(N136="x",'3 - Projects'!$P224,0)+IF(N137="x",'3 - Projects'!$P225)+IF(N138="x",'3 - Projects'!$P226)+IF(N139="x",'3 - Projects'!$P227)+IF(N140="x",'3 - Projects'!$P228)</f>
        <v>0</v>
      </c>
      <c r="O386" s="88">
        <f>IF(O136="x",'3 - Projects'!$P224,0)+IF(O137="x",'3 - Projects'!$P225)+IF(O138="x",'3 - Projects'!$P226)+IF(O139="x",'3 - Projects'!$P227)+IF(O140="x",'3 - Projects'!$P228)</f>
        <v>0</v>
      </c>
      <c r="P386" s="88">
        <f>IF(P136="x",'3 - Projects'!$P224,0)+IF(P137="x",'3 - Projects'!$P225)+IF(P138="x",'3 - Projects'!$P226)+IF(P139="x",'3 - Projects'!$P227)+IF(P140="x",'3 - Projects'!$P228)</f>
        <v>0</v>
      </c>
      <c r="Q386" s="88">
        <f>IF(Q136="x",'3 - Projects'!$P224,0)+IF(Q137="x",'3 - Projects'!$P225)+IF(Q138="x",'3 - Projects'!$P226)+IF(Q139="x",'3 - Projects'!$P227)+IF(Q140="x",'3 - Projects'!$P228)</f>
        <v>0</v>
      </c>
      <c r="R386" s="88">
        <f>IF(R136="x",'3 - Projects'!$P224,0)+IF(R137="x",'3 - Projects'!$P225)+IF(R138="x",'3 - Projects'!$P226)+IF(R139="x",'3 - Projects'!$P227)+IF(R140="x",'3 - Projects'!$P228)</f>
        <v>0</v>
      </c>
      <c r="S386" s="88">
        <f>IF(S136="x",'3 - Projects'!$P224,0)+IF(S137="x",'3 - Projects'!$P225)+IF(S138="x",'3 - Projects'!$P226)+IF(S139="x",'3 - Projects'!$P227)+IF(S140="x",'3 - Projects'!$P228)</f>
        <v>0</v>
      </c>
      <c r="T386" s="88">
        <f>IF(T136="x",'3 - Projects'!$P224,0)+IF(T137="x",'3 - Projects'!$P225)+IF(T138="x",'3 - Projects'!$P226)+IF(T139="x",'3 - Projects'!$P227)+IF(T140="x",'3 - Projects'!$P228)</f>
        <v>0</v>
      </c>
      <c r="U386" s="88">
        <f>IF(U136="x",'3 - Projects'!$P224,0)+IF(U137="x",'3 - Projects'!$P225)+IF(U138="x",'3 - Projects'!$P226)+IF(U139="x",'3 - Projects'!$P227)+IF(U140="x",'3 - Projects'!$P228)</f>
        <v>0</v>
      </c>
      <c r="V386" s="88">
        <f>IF(V136="x",'3 - Projects'!$P224,0)+IF(V137="x",'3 - Projects'!$P225)+IF(V138="x",'3 - Projects'!$P226)+IF(V139="x",'3 - Projects'!$P227)+IF(V140="x",'3 - Projects'!$P228)</f>
        <v>0</v>
      </c>
      <c r="W386" s="88">
        <f>IF(W136="x",'3 - Projects'!$P224,0)+IF(W137="x",'3 - Projects'!$P225)+IF(W138="x",'3 - Projects'!$P226)+IF(W139="x",'3 - Projects'!$P227)+IF(W140="x",'3 - Projects'!$P228)</f>
        <v>0</v>
      </c>
      <c r="X386" s="88">
        <f>IF(X136="x",'3 - Projects'!$P224,0)+IF(X137="x",'3 - Projects'!$P225)+IF(X138="x",'3 - Projects'!$P226)+IF(X139="x",'3 - Projects'!$P227)+IF(X140="x",'3 - Projects'!$P228)</f>
        <v>0</v>
      </c>
      <c r="Y386" s="88">
        <f>IF(Y136="x",'3 - Projects'!$P224,0)+IF(Y137="x",'3 - Projects'!$P225)+IF(Y138="x",'3 - Projects'!$P226)+IF(Y139="x",'3 - Projects'!$P227)+IF(Y140="x",'3 - Projects'!$P228)</f>
        <v>0</v>
      </c>
      <c r="Z386" s="88">
        <f>IF(Z136="x",'3 - Projects'!$P224,0)+IF(Z137="x",'3 - Projects'!$P225)+IF(Z138="x",'3 - Projects'!$P226)+IF(Z139="x",'3 - Projects'!$P227)+IF(Z140="x",'3 - Projects'!$P228)</f>
        <v>0</v>
      </c>
      <c r="AA386" s="88">
        <f>IF(AA136="x",'3 - Projects'!$P224,0)+IF(AA137="x",'3 - Projects'!$P225)+IF(AA138="x",'3 - Projects'!$P226)+IF(AA139="x",'3 - Projects'!$P227)+IF(AA140="x",'3 - Projects'!$P228)</f>
        <v>0</v>
      </c>
      <c r="AB386" s="88">
        <f>IF(AB136="x",'3 - Projects'!$P224,0)+IF(AB137="x",'3 - Projects'!$P225)+IF(AB138="x",'3 - Projects'!$P226)+IF(AB139="x",'3 - Projects'!$P227)+IF(AB140="x",'3 - Projects'!$P228)</f>
        <v>0</v>
      </c>
      <c r="AC386" s="88">
        <f>IF(AC136="x",'3 - Projects'!$P224,0)+IF(AC137="x",'3 - Projects'!$P225)+IF(AC138="x",'3 - Projects'!$P226)+IF(AC139="x",'3 - Projects'!$P227)+IF(AC140="x",'3 - Projects'!$P228)</f>
        <v>0</v>
      </c>
      <c r="AD386" s="88">
        <f>IF(AD136="x",'3 - Projects'!$P224,0)+IF(AD137="x",'3 - Projects'!$P225)+IF(AD138="x",'3 - Projects'!$P226)+IF(AD139="x",'3 - Projects'!$P227)+IF(AD140="x",'3 - Projects'!$P228)</f>
        <v>0</v>
      </c>
      <c r="AE386" s="88">
        <f>IF(AE136="x",'3 - Projects'!$P224,0)+IF(AE137="x",'3 - Projects'!$P225)+IF(AE138="x",'3 - Projects'!$P226)+IF(AE139="x",'3 - Projects'!$P227)+IF(AE140="x",'3 - Projects'!$P228)</f>
        <v>0</v>
      </c>
      <c r="AF386" s="88">
        <f>IF(AF136="x",'3 - Projects'!$P224,0)+IF(AF137="x",'3 - Projects'!$P225)+IF(AF138="x",'3 - Projects'!$P226)+IF(AF139="x",'3 - Projects'!$P227)+IF(AF140="x",'3 - Projects'!$P228)</f>
        <v>0</v>
      </c>
      <c r="AG386" s="88">
        <f>IF(AG136="x",'3 - Projects'!$P224,0)+IF(AG137="x",'3 - Projects'!$P225)+IF(AG138="x",'3 - Projects'!$P226)+IF(AG139="x",'3 - Projects'!$P227)+IF(AG140="x",'3 - Projects'!$P228)</f>
        <v>0</v>
      </c>
      <c r="AH386" s="88">
        <f>IF(AH136="x",'3 - Projects'!$P224,0)+IF(AH137="x",'3 - Projects'!$P225)+IF(AH138="x",'3 - Projects'!$P226)+IF(AH139="x",'3 - Projects'!$P227)+IF(AH140="x",'3 - Projects'!$P228)</f>
        <v>0</v>
      </c>
      <c r="AI386" s="88">
        <f>IF(AI136="x",'3 - Projects'!$P224,0)+IF(AI137="x",'3 - Projects'!$P225)+IF(AI138="x",'3 - Projects'!$P226)+IF(AI139="x",'3 - Projects'!$P227)+IF(AI140="x",'3 - Projects'!$P228)</f>
        <v>0</v>
      </c>
      <c r="AJ386" s="88">
        <f>IF(AJ136="x",'3 - Projects'!$P224,0)+IF(AJ137="x",'3 - Projects'!$P225)+IF(AJ138="x",'3 - Projects'!$P226)+IF(AJ139="x",'3 - Projects'!$P227)+IF(AJ140="x",'3 - Projects'!$P228)</f>
        <v>0</v>
      </c>
      <c r="AK386" s="88">
        <f>IF(AK136="x",'3 - Projects'!$P224,0)+IF(AK137="x",'3 - Projects'!$P225)+IF(AK138="x",'3 - Projects'!$P226)+IF(AK139="x",'3 - Projects'!$P227)+IF(AK140="x",'3 - Projects'!$P228)</f>
        <v>0</v>
      </c>
      <c r="AL386" s="88">
        <f>IF(AL136="x",'3 - Projects'!$P224,0)+IF(AL137="x",'3 - Projects'!$P225)+IF(AL138="x",'3 - Projects'!$P226)+IF(AL139="x",'3 - Projects'!$P227)+IF(AL140="x",'3 - Projects'!$P228)</f>
        <v>0</v>
      </c>
      <c r="AM386" s="88">
        <f>IF(AM136="x",'3 - Projects'!$P224,0)+IF(AM137="x",'3 - Projects'!$P225)+IF(AM138="x",'3 - Projects'!$P226)+IF(AM139="x",'3 - Projects'!$P227)+IF(AM140="x",'3 - Projects'!$P228)</f>
        <v>0</v>
      </c>
      <c r="AN386" s="88">
        <f>IF(AN136="x",'3 - Projects'!$P224,0)+IF(AN137="x",'3 - Projects'!$P225)+IF(AN138="x",'3 - Projects'!$P226)+IF(AN139="x",'3 - Projects'!$P227)+IF(AN140="x",'3 - Projects'!$P228)</f>
        <v>0</v>
      </c>
      <c r="AO386" s="88">
        <f>IF(AO136="x",'3 - Projects'!$P224,0)+IF(AO137="x",'3 - Projects'!$P225)+IF(AO138="x",'3 - Projects'!$P226)+IF(AO139="x",'3 - Projects'!$P227)+IF(AO140="x",'3 - Projects'!$P228)</f>
        <v>0</v>
      </c>
      <c r="AP386" s="88">
        <f>IF(AP136="x",'3 - Projects'!$P224,0)+IF(AP137="x",'3 - Projects'!$P225)+IF(AP138="x",'3 - Projects'!$P226)+IF(AP139="x",'3 - Projects'!$P227)+IF(AP140="x",'3 - Projects'!$P228)</f>
        <v>0</v>
      </c>
      <c r="AQ386" s="88">
        <f>IF(AQ136="x",'3 - Projects'!$P224,0)+IF(AQ137="x",'3 - Projects'!$P225)+IF(AQ138="x",'3 - Projects'!$P226)+IF(AQ139="x",'3 - Projects'!$P227)+IF(AQ140="x",'3 - Projects'!$P228)</f>
        <v>0</v>
      </c>
      <c r="AR386" s="88">
        <f>IF(AR136="x",'3 - Projects'!$P224,0)+IF(AR137="x",'3 - Projects'!$P225)+IF(AR138="x",'3 - Projects'!$P226)+IF(AR139="x",'3 - Projects'!$P227)+IF(AR140="x",'3 - Projects'!$P228)</f>
        <v>0</v>
      </c>
      <c r="AS386" s="88">
        <f>IF(AS136="x",'3 - Projects'!$P224,0)+IF(AS137="x",'3 - Projects'!$P225)+IF(AS138="x",'3 - Projects'!$P226)+IF(AS139="x",'3 - Projects'!$P227)+IF(AS140="x",'3 - Projects'!$P228)</f>
        <v>0</v>
      </c>
      <c r="AT386" s="88">
        <f>IF(AT136="x",'3 - Projects'!$P224,0)+IF(AT137="x",'3 - Projects'!$P225)+IF(AT138="x",'3 - Projects'!$P226)+IF(AT139="x",'3 - Projects'!$P227)+IF(AT140="x",'3 - Projects'!$P228)</f>
        <v>0</v>
      </c>
      <c r="AU386" s="88">
        <f>IF(AU136="x",'3 - Projects'!$P224,0)+IF(AU137="x",'3 - Projects'!$P225)+IF(AU138="x",'3 - Projects'!$P226)+IF(AU139="x",'3 - Projects'!$P227)+IF(AU140="x",'3 - Projects'!$P228)</f>
        <v>0</v>
      </c>
      <c r="AV386" s="88">
        <f>IF(AV136="x",'3 - Projects'!$P224,0)+IF(AV137="x",'3 - Projects'!$P225)+IF(AV138="x",'3 - Projects'!$P226)+IF(AV139="x",'3 - Projects'!$P227)+IF(AV140="x",'3 - Projects'!$P228)</f>
        <v>0</v>
      </c>
      <c r="AW386" s="88">
        <f>IF(AW136="x",'3 - Projects'!$P224,0)+IF(AW137="x",'3 - Projects'!$P225)+IF(AW138="x",'3 - Projects'!$P226)+IF(AW139="x",'3 - Projects'!$P227)+IF(AW140="x",'3 - Projects'!$P228)</f>
        <v>0</v>
      </c>
      <c r="AX386" s="88">
        <f>IF(AX136="x",'3 - Projects'!$P224,0)+IF(AX137="x",'3 - Projects'!$P225)+IF(AX138="x",'3 - Projects'!$P226)+IF(AX139="x",'3 - Projects'!$P227)+IF(AX140="x",'3 - Projects'!$P228)</f>
        <v>0</v>
      </c>
      <c r="AY386" s="88">
        <f>IF(AY136="x",'3 - Projects'!$P224,0)+IF(AY137="x",'3 - Projects'!$P225)+IF(AY138="x",'3 - Projects'!$P226)+IF(AY139="x",'3 - Projects'!$P227)+IF(AY140="x",'3 - Projects'!$P228)</f>
        <v>0</v>
      </c>
      <c r="AZ386" s="88">
        <f>IF(AZ136="x",'3 - Projects'!$P224,0)+IF(AZ137="x",'3 - Projects'!$P225)+IF(AZ138="x",'3 - Projects'!$P226)+IF(AZ139="x",'3 - Projects'!$P227)+IF(AZ140="x",'3 - Projects'!$P228)</f>
        <v>0</v>
      </c>
      <c r="BA386" s="88">
        <f>IF(BA136="x",'3 - Projects'!$P224,0)+IF(BA137="x",'3 - Projects'!$P225)+IF(BA138="x",'3 - Projects'!$P226)+IF(BA139="x",'3 - Projects'!$P227)+IF(BA140="x",'3 - Projects'!$P228)</f>
        <v>0</v>
      </c>
      <c r="BB386" s="88">
        <f>IF(BB136="x",'3 - Projects'!$P224,0)+IF(BB137="x",'3 - Projects'!$P225)+IF(BB138="x",'3 - Projects'!$P226)+IF(BB139="x",'3 - Projects'!$P227)+IF(BB140="x",'3 - Projects'!$P228)</f>
        <v>0</v>
      </c>
      <c r="BC386" s="88">
        <f>IF(BC136="x",'3 - Projects'!$P224,0)+IF(BC137="x",'3 - Projects'!$P225)+IF(BC138="x",'3 - Projects'!$P226)+IF(BC139="x",'3 - Projects'!$P227)+IF(BC140="x",'3 - Projects'!$P228)</f>
        <v>0</v>
      </c>
      <c r="BD386" s="88">
        <f>IF(BD136="x",'3 - Projects'!$P224,0)+IF(BD137="x",'3 - Projects'!$P225)+IF(BD138="x",'3 - Projects'!$P226)+IF(BD139="x",'3 - Projects'!$P227)+IF(BD140="x",'3 - Projects'!$P228)</f>
        <v>0</v>
      </c>
      <c r="BE386" s="88">
        <f>IF(BE136="x",'3 - Projects'!$P224,0)+IF(BE137="x",'3 - Projects'!$P225)+IF(BE138="x",'3 - Projects'!$P226)+IF(BE139="x",'3 - Projects'!$P227)+IF(BE140="x",'3 - Projects'!$P228)</f>
        <v>0</v>
      </c>
      <c r="BF386" s="88">
        <f>IF(BF136="x",'3 - Projects'!$P224,0)+IF(BF137="x",'3 - Projects'!$P225)+IF(BF138="x",'3 - Projects'!$P226)+IF(BF139="x",'3 - Projects'!$P227)+IF(BF140="x",'3 - Projects'!$P228)</f>
        <v>0</v>
      </c>
      <c r="BG386" s="88">
        <f>IF(BG136="x",'3 - Projects'!$P224,0)+IF(BG137="x",'3 - Projects'!$P225)+IF(BG138="x",'3 - Projects'!$P226)+IF(BG139="x",'3 - Projects'!$P227)+IF(BG140="x",'3 - Projects'!$P228)</f>
        <v>0</v>
      </c>
      <c r="BH386" s="89">
        <f>IF(BH136="x",'3 - Projects'!$P224,0)+IF(BH137="x",'3 - Projects'!$P225)+IF(BH138="x",'3 - Projects'!$P226)+IF(BH139="x",'3 - Projects'!$P227)+IF(BH140="x",'3 - Projects'!$P228)</f>
        <v>0</v>
      </c>
    </row>
    <row r="387" spans="1:60">
      <c r="A387" s="93" t="s">
        <v>29</v>
      </c>
      <c r="B387" s="82" t="str">
        <f>IF(Resource1_Name&lt;&gt;"",Resource1_Name&amp;"(s)","")</f>
        <v/>
      </c>
      <c r="C387" s="85"/>
      <c r="D387" s="85"/>
      <c r="E387" s="85"/>
      <c r="F387" s="85"/>
      <c r="G387" s="85"/>
      <c r="H387" s="85"/>
      <c r="I387" s="84">
        <f>IF(I141="x",'3 - Projects'!$G234,0)+IF(I142="x",'3 - Projects'!$G235)+IF(I143="x",'3 - Projects'!$G236)+IF(I144="x",'3 - Projects'!$G237)+IF(I145="x",'3 - Projects'!$G238)</f>
        <v>0</v>
      </c>
      <c r="J387" s="85">
        <f>IF(J141="x",'3 - Projects'!$G234,0)+IF(J142="x",'3 - Projects'!$G235)+IF(J143="x",'3 - Projects'!$G236)+IF(J144="x",'3 - Projects'!$G237)+IF(J145="x",'3 - Projects'!$G238)</f>
        <v>0</v>
      </c>
      <c r="K387" s="85">
        <f>IF(K141="x",'3 - Projects'!$G234,0)+IF(K142="x",'3 - Projects'!$G235)+IF(K143="x",'3 - Projects'!$G236)+IF(K144="x",'3 - Projects'!$G237)+IF(K145="x",'3 - Projects'!$G238)</f>
        <v>0</v>
      </c>
      <c r="L387" s="85">
        <f>IF(L141="x",'3 - Projects'!$G234,0)+IF(L142="x",'3 - Projects'!$G235)+IF(L143="x",'3 - Projects'!$G236)+IF(L144="x",'3 - Projects'!$G237)+IF(L145="x",'3 - Projects'!$G238)</f>
        <v>0</v>
      </c>
      <c r="M387" s="85">
        <f>IF(M141="x",'3 - Projects'!$G234,0)+IF(M142="x",'3 - Projects'!$G235)+IF(M143="x",'3 - Projects'!$G236)+IF(M144="x",'3 - Projects'!$G237)+IF(M145="x",'3 - Projects'!$G238)</f>
        <v>0</v>
      </c>
      <c r="N387" s="85">
        <f>IF(N141="x",'3 - Projects'!$G234,0)+IF(N142="x",'3 - Projects'!$G235)+IF(N143="x",'3 - Projects'!$G236)+IF(N144="x",'3 - Projects'!$G237)+IF(N145="x",'3 - Projects'!$G238)</f>
        <v>0</v>
      </c>
      <c r="O387" s="85">
        <f>IF(O141="x",'3 - Projects'!$G234,0)+IF(O142="x",'3 - Projects'!$G235)+IF(O143="x",'3 - Projects'!$G236)+IF(O144="x",'3 - Projects'!$G237)+IF(O145="x",'3 - Projects'!$G238)</f>
        <v>0</v>
      </c>
      <c r="P387" s="85">
        <f>IF(P141="x",'3 - Projects'!$G234,0)+IF(P142="x",'3 - Projects'!$G235)+IF(P143="x",'3 - Projects'!$G236)+IF(P144="x",'3 - Projects'!$G237)+IF(P145="x",'3 - Projects'!$G238)</f>
        <v>0</v>
      </c>
      <c r="Q387" s="85">
        <f>IF(Q141="x",'3 - Projects'!$G234,0)+IF(Q142="x",'3 - Projects'!$G235)+IF(Q143="x",'3 - Projects'!$G236)+IF(Q144="x",'3 - Projects'!$G237)+IF(Q145="x",'3 - Projects'!$G238)</f>
        <v>0</v>
      </c>
      <c r="R387" s="85">
        <f>IF(R141="x",'3 - Projects'!$G234,0)+IF(R142="x",'3 - Projects'!$G235)+IF(R143="x",'3 - Projects'!$G236)+IF(R144="x",'3 - Projects'!$G237)+IF(R145="x",'3 - Projects'!$G238)</f>
        <v>0</v>
      </c>
      <c r="S387" s="85">
        <f>IF(S141="x",'3 - Projects'!$G234,0)+IF(S142="x",'3 - Projects'!$G235)+IF(S143="x",'3 - Projects'!$G236)+IF(S144="x",'3 - Projects'!$G237)+IF(S145="x",'3 - Projects'!$G238)</f>
        <v>0</v>
      </c>
      <c r="T387" s="85">
        <f>IF(T141="x",'3 - Projects'!$G234,0)+IF(T142="x",'3 - Projects'!$G235)+IF(T143="x",'3 - Projects'!$G236)+IF(T144="x",'3 - Projects'!$G237)+IF(T145="x",'3 - Projects'!$G238)</f>
        <v>0</v>
      </c>
      <c r="U387" s="85">
        <f>IF(U141="x",'3 - Projects'!$G234,0)+IF(U142="x",'3 - Projects'!$G235)+IF(U143="x",'3 - Projects'!$G236)+IF(U144="x",'3 - Projects'!$G237)+IF(U145="x",'3 - Projects'!$G238)</f>
        <v>0</v>
      </c>
      <c r="V387" s="85">
        <f>IF(V141="x",'3 - Projects'!$G234,0)+IF(V142="x",'3 - Projects'!$G235)+IF(V143="x",'3 - Projects'!$G236)+IF(V144="x",'3 - Projects'!$G237)+IF(V145="x",'3 - Projects'!$G238)</f>
        <v>0</v>
      </c>
      <c r="W387" s="85">
        <f>IF(W141="x",'3 - Projects'!$G234,0)+IF(W142="x",'3 - Projects'!$G235)+IF(W143="x",'3 - Projects'!$G236)+IF(W144="x",'3 - Projects'!$G237)+IF(W145="x",'3 - Projects'!$G238)</f>
        <v>0</v>
      </c>
      <c r="X387" s="85">
        <f>IF(X141="x",'3 - Projects'!$G234,0)+IF(X142="x",'3 - Projects'!$G235)+IF(X143="x",'3 - Projects'!$G236)+IF(X144="x",'3 - Projects'!$G237)+IF(X145="x",'3 - Projects'!$G238)</f>
        <v>0</v>
      </c>
      <c r="Y387" s="85">
        <f>IF(Y141="x",'3 - Projects'!$G234,0)+IF(Y142="x",'3 - Projects'!$G235)+IF(Y143="x",'3 - Projects'!$G236)+IF(Y144="x",'3 - Projects'!$G237)+IF(Y145="x",'3 - Projects'!$G238)</f>
        <v>0</v>
      </c>
      <c r="Z387" s="85">
        <f>IF(Z141="x",'3 - Projects'!$G234,0)+IF(Z142="x",'3 - Projects'!$G235)+IF(Z143="x",'3 - Projects'!$G236)+IF(Z144="x",'3 - Projects'!$G237)+IF(Z145="x",'3 - Projects'!$G238)</f>
        <v>0</v>
      </c>
      <c r="AA387" s="85">
        <f>IF(AA141="x",'3 - Projects'!$G234,0)+IF(AA142="x",'3 - Projects'!$G235)+IF(AA143="x",'3 - Projects'!$G236)+IF(AA144="x",'3 - Projects'!$G237)+IF(AA145="x",'3 - Projects'!$G238)</f>
        <v>0</v>
      </c>
      <c r="AB387" s="85">
        <f>IF(AB141="x",'3 - Projects'!$G234,0)+IF(AB142="x",'3 - Projects'!$G235)+IF(AB143="x",'3 - Projects'!$G236)+IF(AB144="x",'3 - Projects'!$G237)+IF(AB145="x",'3 - Projects'!$G238)</f>
        <v>0</v>
      </c>
      <c r="AC387" s="85">
        <f>IF(AC141="x",'3 - Projects'!$G234,0)+IF(AC142="x",'3 - Projects'!$G235)+IF(AC143="x",'3 - Projects'!$G236)+IF(AC144="x",'3 - Projects'!$G237)+IF(AC145="x",'3 - Projects'!$G238)</f>
        <v>0</v>
      </c>
      <c r="AD387" s="85">
        <f>IF(AD141="x",'3 - Projects'!$G234,0)+IF(AD142="x",'3 - Projects'!$G235)+IF(AD143="x",'3 - Projects'!$G236)+IF(AD144="x",'3 - Projects'!$G237)+IF(AD145="x",'3 - Projects'!$G238)</f>
        <v>0</v>
      </c>
      <c r="AE387" s="85">
        <f>IF(AE141="x",'3 - Projects'!$G234,0)+IF(AE142="x",'3 - Projects'!$G235)+IF(AE143="x",'3 - Projects'!$G236)+IF(AE144="x",'3 - Projects'!$G237)+IF(AE145="x",'3 - Projects'!$G238)</f>
        <v>0</v>
      </c>
      <c r="AF387" s="85">
        <f>IF(AF141="x",'3 - Projects'!$G234,0)+IF(AF142="x",'3 - Projects'!$G235)+IF(AF143="x",'3 - Projects'!$G236)+IF(AF144="x",'3 - Projects'!$G237)+IF(AF145="x",'3 - Projects'!$G238)</f>
        <v>0</v>
      </c>
      <c r="AG387" s="85">
        <f>IF(AG141="x",'3 - Projects'!$G234,0)+IF(AG142="x",'3 - Projects'!$G235)+IF(AG143="x",'3 - Projects'!$G236)+IF(AG144="x",'3 - Projects'!$G237)+IF(AG145="x",'3 - Projects'!$G238)</f>
        <v>0</v>
      </c>
      <c r="AH387" s="85">
        <f>IF(AH141="x",'3 - Projects'!$G234,0)+IF(AH142="x",'3 - Projects'!$G235)+IF(AH143="x",'3 - Projects'!$G236)+IF(AH144="x",'3 - Projects'!$G237)+IF(AH145="x",'3 - Projects'!$G238)</f>
        <v>0</v>
      </c>
      <c r="AI387" s="85">
        <f>IF(AI141="x",'3 - Projects'!$G234,0)+IF(AI142="x",'3 - Projects'!$G235)+IF(AI143="x",'3 - Projects'!$G236)+IF(AI144="x",'3 - Projects'!$G237)+IF(AI145="x",'3 - Projects'!$G238)</f>
        <v>0</v>
      </c>
      <c r="AJ387" s="85">
        <f>IF(AJ141="x",'3 - Projects'!$G234,0)+IF(AJ142="x",'3 - Projects'!$G235)+IF(AJ143="x",'3 - Projects'!$G236)+IF(AJ144="x",'3 - Projects'!$G237)+IF(AJ145="x",'3 - Projects'!$G238)</f>
        <v>0</v>
      </c>
      <c r="AK387" s="85">
        <f>IF(AK141="x",'3 - Projects'!$G234,0)+IF(AK142="x",'3 - Projects'!$G235)+IF(AK143="x",'3 - Projects'!$G236)+IF(AK144="x",'3 - Projects'!$G237)+IF(AK145="x",'3 - Projects'!$G238)</f>
        <v>0</v>
      </c>
      <c r="AL387" s="85">
        <f>IF(AL141="x",'3 - Projects'!$G234,0)+IF(AL142="x",'3 - Projects'!$G235)+IF(AL143="x",'3 - Projects'!$G236)+IF(AL144="x",'3 - Projects'!$G237)+IF(AL145="x",'3 - Projects'!$G238)</f>
        <v>0</v>
      </c>
      <c r="AM387" s="85">
        <f>IF(AM141="x",'3 - Projects'!$G234,0)+IF(AM142="x",'3 - Projects'!$G235)+IF(AM143="x",'3 - Projects'!$G236)+IF(AM144="x",'3 - Projects'!$G237)+IF(AM145="x",'3 - Projects'!$G238)</f>
        <v>0</v>
      </c>
      <c r="AN387" s="85">
        <f>IF(AN141="x",'3 - Projects'!$G234,0)+IF(AN142="x",'3 - Projects'!$G235)+IF(AN143="x",'3 - Projects'!$G236)+IF(AN144="x",'3 - Projects'!$G237)+IF(AN145="x",'3 - Projects'!$G238)</f>
        <v>0</v>
      </c>
      <c r="AO387" s="85">
        <f>IF(AO141="x",'3 - Projects'!$G234,0)+IF(AO142="x",'3 - Projects'!$G235)+IF(AO143="x",'3 - Projects'!$G236)+IF(AO144="x",'3 - Projects'!$G237)+IF(AO145="x",'3 - Projects'!$G238)</f>
        <v>0</v>
      </c>
      <c r="AP387" s="85">
        <f>IF(AP141="x",'3 - Projects'!$G234,0)+IF(AP142="x",'3 - Projects'!$G235)+IF(AP143="x",'3 - Projects'!$G236)+IF(AP144="x",'3 - Projects'!$G237)+IF(AP145="x",'3 - Projects'!$G238)</f>
        <v>0</v>
      </c>
      <c r="AQ387" s="85">
        <f>IF(AQ141="x",'3 - Projects'!$G234,0)+IF(AQ142="x",'3 - Projects'!$G235)+IF(AQ143="x",'3 - Projects'!$G236)+IF(AQ144="x",'3 - Projects'!$G237)+IF(AQ145="x",'3 - Projects'!$G238)</f>
        <v>0</v>
      </c>
      <c r="AR387" s="85">
        <f>IF(AR141="x",'3 - Projects'!$G234,0)+IF(AR142="x",'3 - Projects'!$G235)+IF(AR143="x",'3 - Projects'!$G236)+IF(AR144="x",'3 - Projects'!$G237)+IF(AR145="x",'3 - Projects'!$G238)</f>
        <v>0</v>
      </c>
      <c r="AS387" s="85">
        <f>IF(AS141="x",'3 - Projects'!$G234,0)+IF(AS142="x",'3 - Projects'!$G235)+IF(AS143="x",'3 - Projects'!$G236)+IF(AS144="x",'3 - Projects'!$G237)+IF(AS145="x",'3 - Projects'!$G238)</f>
        <v>0</v>
      </c>
      <c r="AT387" s="85">
        <f>IF(AT141="x",'3 - Projects'!$G234,0)+IF(AT142="x",'3 - Projects'!$G235)+IF(AT143="x",'3 - Projects'!$G236)+IF(AT144="x",'3 - Projects'!$G237)+IF(AT145="x",'3 - Projects'!$G238)</f>
        <v>0</v>
      </c>
      <c r="AU387" s="85">
        <f>IF(AU141="x",'3 - Projects'!$G234,0)+IF(AU142="x",'3 - Projects'!$G235)+IF(AU143="x",'3 - Projects'!$G236)+IF(AU144="x",'3 - Projects'!$G237)+IF(AU145="x",'3 - Projects'!$G238)</f>
        <v>0</v>
      </c>
      <c r="AV387" s="85">
        <f>IF(AV141="x",'3 - Projects'!$G234,0)+IF(AV142="x",'3 - Projects'!$G235)+IF(AV143="x",'3 - Projects'!$G236)+IF(AV144="x",'3 - Projects'!$G237)+IF(AV145="x",'3 - Projects'!$G238)</f>
        <v>0</v>
      </c>
      <c r="AW387" s="85">
        <f>IF(AW141="x",'3 - Projects'!$G234,0)+IF(AW142="x",'3 - Projects'!$G235)+IF(AW143="x",'3 - Projects'!$G236)+IF(AW144="x",'3 - Projects'!$G237)+IF(AW145="x",'3 - Projects'!$G238)</f>
        <v>0</v>
      </c>
      <c r="AX387" s="85">
        <f>IF(AX141="x",'3 - Projects'!$G234,0)+IF(AX142="x",'3 - Projects'!$G235)+IF(AX143="x",'3 - Projects'!$G236)+IF(AX144="x",'3 - Projects'!$G237)+IF(AX145="x",'3 - Projects'!$G238)</f>
        <v>0</v>
      </c>
      <c r="AY387" s="85">
        <f>IF(AY141="x",'3 - Projects'!$G234,0)+IF(AY142="x",'3 - Projects'!$G235)+IF(AY143="x",'3 - Projects'!$G236)+IF(AY144="x",'3 - Projects'!$G237)+IF(AY145="x",'3 - Projects'!$G238)</f>
        <v>0</v>
      </c>
      <c r="AZ387" s="85">
        <f>IF(AZ141="x",'3 - Projects'!$G234,0)+IF(AZ142="x",'3 - Projects'!$G235)+IF(AZ143="x",'3 - Projects'!$G236)+IF(AZ144="x",'3 - Projects'!$G237)+IF(AZ145="x",'3 - Projects'!$G238)</f>
        <v>0</v>
      </c>
      <c r="BA387" s="85">
        <f>IF(BA141="x",'3 - Projects'!$G234,0)+IF(BA142="x",'3 - Projects'!$G235)+IF(BA143="x",'3 - Projects'!$G236)+IF(BA144="x",'3 - Projects'!$G237)+IF(BA145="x",'3 - Projects'!$G238)</f>
        <v>0</v>
      </c>
      <c r="BB387" s="85">
        <f>IF(BB141="x",'3 - Projects'!$G234,0)+IF(BB142="x",'3 - Projects'!$G235)+IF(BB143="x",'3 - Projects'!$G236)+IF(BB144="x",'3 - Projects'!$G237)+IF(BB145="x",'3 - Projects'!$G238)</f>
        <v>0</v>
      </c>
      <c r="BC387" s="85">
        <f>IF(BC141="x",'3 - Projects'!$G234,0)+IF(BC142="x",'3 - Projects'!$G235)+IF(BC143="x",'3 - Projects'!$G236)+IF(BC144="x",'3 - Projects'!$G237)+IF(BC145="x",'3 - Projects'!$G238)</f>
        <v>0</v>
      </c>
      <c r="BD387" s="85">
        <f>IF(BD141="x",'3 - Projects'!$G234,0)+IF(BD142="x",'3 - Projects'!$G235)+IF(BD143="x",'3 - Projects'!$G236)+IF(BD144="x",'3 - Projects'!$G237)+IF(BD145="x",'3 - Projects'!$G238)</f>
        <v>0</v>
      </c>
      <c r="BE387" s="85">
        <f>IF(BE141="x",'3 - Projects'!$G234,0)+IF(BE142="x",'3 - Projects'!$G235)+IF(BE143="x",'3 - Projects'!$G236)+IF(BE144="x",'3 - Projects'!$G237)+IF(BE145="x",'3 - Projects'!$G238)</f>
        <v>0</v>
      </c>
      <c r="BF387" s="85">
        <f>IF(BF141="x",'3 - Projects'!$G234,0)+IF(BF142="x",'3 - Projects'!$G235)+IF(BF143="x",'3 - Projects'!$G236)+IF(BF144="x",'3 - Projects'!$G237)+IF(BF145="x",'3 - Projects'!$G238)</f>
        <v>0</v>
      </c>
      <c r="BG387" s="85">
        <f>IF(BG141="x",'3 - Projects'!$G234,0)+IF(BG142="x",'3 - Projects'!$G235)+IF(BG143="x",'3 - Projects'!$G236)+IF(BG144="x",'3 - Projects'!$G237)+IF(BG145="x",'3 - Projects'!$G238)</f>
        <v>0</v>
      </c>
      <c r="BH387" s="86">
        <f>IF(BH141="x",'3 - Projects'!$G234,0)+IF(BH142="x",'3 - Projects'!$G235)+IF(BH143="x",'3 - Projects'!$G236)+IF(BH144="x",'3 - Projects'!$G237)+IF(BH145="x",'3 - Projects'!$G238)</f>
        <v>0</v>
      </c>
    </row>
    <row r="388" spans="1:60">
      <c r="A388" s="84"/>
      <c r="B388" s="85" t="str">
        <f>IF(Resource2_Name&lt;&gt;"",Resource2_Name&amp;"(s)","")</f>
        <v/>
      </c>
      <c r="C388" s="85"/>
      <c r="D388" s="85"/>
      <c r="E388" s="85"/>
      <c r="F388" s="85"/>
      <c r="G388" s="85"/>
      <c r="H388" s="85"/>
      <c r="I388" s="84">
        <f>IF(I141="x",'3 - Projects'!$H234,0)+IF(I142="x",'3 - Projects'!$H235)+IF(I143="x",'3 - Projects'!$H236)+IF(I143="x",'3 - Projects'!$H237)+IF(I145="x",'3 - Projects'!$H238)</f>
        <v>0</v>
      </c>
      <c r="J388" s="85">
        <f>IF(J141="x",'3 - Projects'!$H234,0)+IF(J142="x",'3 - Projects'!$H235)+IF(J143="x",'3 - Projects'!$H236)+IF(J143="x",'3 - Projects'!$H237)+IF(J145="x",'3 - Projects'!$H238)</f>
        <v>0</v>
      </c>
      <c r="K388" s="85">
        <f>IF(K141="x",'3 - Projects'!$H234,0)+IF(K142="x",'3 - Projects'!$H235)+IF(K143="x",'3 - Projects'!$H236)+IF(K143="x",'3 - Projects'!$H237)+IF(K145="x",'3 - Projects'!$H238)</f>
        <v>0</v>
      </c>
      <c r="L388" s="85">
        <f>IF(L141="x",'3 - Projects'!$H234,0)+IF(L142="x",'3 - Projects'!$H235)+IF(L143="x",'3 - Projects'!$H236)+IF(L143="x",'3 - Projects'!$H237)+IF(L145="x",'3 - Projects'!$H238)</f>
        <v>0</v>
      </c>
      <c r="M388" s="85">
        <f>IF(M141="x",'3 - Projects'!$H234,0)+IF(M142="x",'3 - Projects'!$H235)+IF(M143="x",'3 - Projects'!$H236)+IF(M143="x",'3 - Projects'!$H237)+IF(M145="x",'3 - Projects'!$H238)</f>
        <v>0</v>
      </c>
      <c r="N388" s="85">
        <f>IF(N141="x",'3 - Projects'!$H234,0)+IF(N142="x",'3 - Projects'!$H235)+IF(N143="x",'3 - Projects'!$H236)+IF(N143="x",'3 - Projects'!$H237)+IF(N145="x",'3 - Projects'!$H238)</f>
        <v>0</v>
      </c>
      <c r="O388" s="85">
        <f>IF(O141="x",'3 - Projects'!$H234,0)+IF(O142="x",'3 - Projects'!$H235)+IF(O143="x",'3 - Projects'!$H236)+IF(O143="x",'3 - Projects'!$H237)+IF(O145="x",'3 - Projects'!$H238)</f>
        <v>0</v>
      </c>
      <c r="P388" s="85">
        <f>IF(P141="x",'3 - Projects'!$H234,0)+IF(P142="x",'3 - Projects'!$H235)+IF(P143="x",'3 - Projects'!$H236)+IF(P143="x",'3 - Projects'!$H237)+IF(P145="x",'3 - Projects'!$H238)</f>
        <v>0</v>
      </c>
      <c r="Q388" s="85">
        <f>IF(Q141="x",'3 - Projects'!$H234,0)+IF(Q142="x",'3 - Projects'!$H235)+IF(Q143="x",'3 - Projects'!$H236)+IF(Q143="x",'3 - Projects'!$H237)+IF(Q145="x",'3 - Projects'!$H238)</f>
        <v>0</v>
      </c>
      <c r="R388" s="85">
        <f>IF(R141="x",'3 - Projects'!$H234,0)+IF(R142="x",'3 - Projects'!$H235)+IF(R143="x",'3 - Projects'!$H236)+IF(R143="x",'3 - Projects'!$H237)+IF(R145="x",'3 - Projects'!$H238)</f>
        <v>0</v>
      </c>
      <c r="S388" s="85">
        <f>IF(S141="x",'3 - Projects'!$H234,0)+IF(S142="x",'3 - Projects'!$H235)+IF(S143="x",'3 - Projects'!$H236)+IF(S143="x",'3 - Projects'!$H237)+IF(S145="x",'3 - Projects'!$H238)</f>
        <v>0</v>
      </c>
      <c r="T388" s="85">
        <f>IF(T141="x",'3 - Projects'!$H234,0)+IF(T142="x",'3 - Projects'!$H235)+IF(T143="x",'3 - Projects'!$H236)+IF(T143="x",'3 - Projects'!$H237)+IF(T145="x",'3 - Projects'!$H238)</f>
        <v>0</v>
      </c>
      <c r="U388" s="85">
        <f>IF(U141="x",'3 - Projects'!$H234,0)+IF(U142="x",'3 - Projects'!$H235)+IF(U143="x",'3 - Projects'!$H236)+IF(U143="x",'3 - Projects'!$H237)+IF(U145="x",'3 - Projects'!$H238)</f>
        <v>0</v>
      </c>
      <c r="V388" s="85">
        <f>IF(V141="x",'3 - Projects'!$H234,0)+IF(V142="x",'3 - Projects'!$H235)+IF(V143="x",'3 - Projects'!$H236)+IF(V143="x",'3 - Projects'!$H237)+IF(V145="x",'3 - Projects'!$H238)</f>
        <v>0</v>
      </c>
      <c r="W388" s="85">
        <f>IF(W141="x",'3 - Projects'!$H234,0)+IF(W142="x",'3 - Projects'!$H235)+IF(W143="x",'3 - Projects'!$H236)+IF(W143="x",'3 - Projects'!$H237)+IF(W145="x",'3 - Projects'!$H238)</f>
        <v>0</v>
      </c>
      <c r="X388" s="85">
        <f>IF(X141="x",'3 - Projects'!$H234,0)+IF(X142="x",'3 - Projects'!$H235)+IF(X143="x",'3 - Projects'!$H236)+IF(X143="x",'3 - Projects'!$H237)+IF(X145="x",'3 - Projects'!$H238)</f>
        <v>0</v>
      </c>
      <c r="Y388" s="85">
        <f>IF(Y141="x",'3 - Projects'!$H234,0)+IF(Y142="x",'3 - Projects'!$H235)+IF(Y143="x",'3 - Projects'!$H236)+IF(Y143="x",'3 - Projects'!$H237)+IF(Y145="x",'3 - Projects'!$H238)</f>
        <v>0</v>
      </c>
      <c r="Z388" s="85">
        <f>IF(Z141="x",'3 - Projects'!$H234,0)+IF(Z142="x",'3 - Projects'!$H235)+IF(Z143="x",'3 - Projects'!$H236)+IF(Z143="x",'3 - Projects'!$H237)+IF(Z145="x",'3 - Projects'!$H238)</f>
        <v>0</v>
      </c>
      <c r="AA388" s="85">
        <f>IF(AA141="x",'3 - Projects'!$H234,0)+IF(AA142="x",'3 - Projects'!$H235)+IF(AA143="x",'3 - Projects'!$H236)+IF(AA143="x",'3 - Projects'!$H237)+IF(AA145="x",'3 - Projects'!$H238)</f>
        <v>0</v>
      </c>
      <c r="AB388" s="85">
        <f>IF(AB141="x",'3 - Projects'!$H234,0)+IF(AB142="x",'3 - Projects'!$H235)+IF(AB143="x",'3 - Projects'!$H236)+IF(AB143="x",'3 - Projects'!$H237)+IF(AB145="x",'3 - Projects'!$H238)</f>
        <v>0</v>
      </c>
      <c r="AC388" s="85">
        <f>IF(AC141="x",'3 - Projects'!$H234,0)+IF(AC142="x",'3 - Projects'!$H235)+IF(AC143="x",'3 - Projects'!$H236)+IF(AC143="x",'3 - Projects'!$H237)+IF(AC145="x",'3 - Projects'!$H238)</f>
        <v>0</v>
      </c>
      <c r="AD388" s="85">
        <f>IF(AD141="x",'3 - Projects'!$H234,0)+IF(AD142="x",'3 - Projects'!$H235)+IF(AD143="x",'3 - Projects'!$H236)+IF(AD143="x",'3 - Projects'!$H237)+IF(AD145="x",'3 - Projects'!$H238)</f>
        <v>0</v>
      </c>
      <c r="AE388" s="85">
        <f>IF(AE141="x",'3 - Projects'!$H234,0)+IF(AE142="x",'3 - Projects'!$H235)+IF(AE143="x",'3 - Projects'!$H236)+IF(AE143="x",'3 - Projects'!$H237)+IF(AE145="x",'3 - Projects'!$H238)</f>
        <v>0</v>
      </c>
      <c r="AF388" s="85">
        <f>IF(AF141="x",'3 - Projects'!$H234,0)+IF(AF142="x",'3 - Projects'!$H235)+IF(AF143="x",'3 - Projects'!$H236)+IF(AF143="x",'3 - Projects'!$H237)+IF(AF145="x",'3 - Projects'!$H238)</f>
        <v>0</v>
      </c>
      <c r="AG388" s="85">
        <f>IF(AG141="x",'3 - Projects'!$H234,0)+IF(AG142="x",'3 - Projects'!$H235)+IF(AG143="x",'3 - Projects'!$H236)+IF(AG143="x",'3 - Projects'!$H237)+IF(AG145="x",'3 - Projects'!$H238)</f>
        <v>0</v>
      </c>
      <c r="AH388" s="85">
        <f>IF(AH141="x",'3 - Projects'!$H234,0)+IF(AH142="x",'3 - Projects'!$H235)+IF(AH143="x",'3 - Projects'!$H236)+IF(AH143="x",'3 - Projects'!$H237)+IF(AH145="x",'3 - Projects'!$H238)</f>
        <v>0</v>
      </c>
      <c r="AI388" s="85">
        <f>IF(AI141="x",'3 - Projects'!$H234,0)+IF(AI142="x",'3 - Projects'!$H235)+IF(AI143="x",'3 - Projects'!$H236)+IF(AI143="x",'3 - Projects'!$H237)+IF(AI145="x",'3 - Projects'!$H238)</f>
        <v>0</v>
      </c>
      <c r="AJ388" s="85">
        <f>IF(AJ141="x",'3 - Projects'!$H234,0)+IF(AJ142="x",'3 - Projects'!$H235)+IF(AJ143="x",'3 - Projects'!$H236)+IF(AJ143="x",'3 - Projects'!$H237)+IF(AJ145="x",'3 - Projects'!$H238)</f>
        <v>0</v>
      </c>
      <c r="AK388" s="85">
        <f>IF(AK141="x",'3 - Projects'!$H234,0)+IF(AK142="x",'3 - Projects'!$H235)+IF(AK143="x",'3 - Projects'!$H236)+IF(AK143="x",'3 - Projects'!$H237)+IF(AK145="x",'3 - Projects'!$H238)</f>
        <v>0</v>
      </c>
      <c r="AL388" s="85">
        <f>IF(AL141="x",'3 - Projects'!$H234,0)+IF(AL142="x",'3 - Projects'!$H235)+IF(AL143="x",'3 - Projects'!$H236)+IF(AL143="x",'3 - Projects'!$H237)+IF(AL145="x",'3 - Projects'!$H238)</f>
        <v>0</v>
      </c>
      <c r="AM388" s="85">
        <f>IF(AM141="x",'3 - Projects'!$H234,0)+IF(AM142="x",'3 - Projects'!$H235)+IF(AM143="x",'3 - Projects'!$H236)+IF(AM143="x",'3 - Projects'!$H237)+IF(AM145="x",'3 - Projects'!$H238)</f>
        <v>0</v>
      </c>
      <c r="AN388" s="85">
        <f>IF(AN141="x",'3 - Projects'!$H234,0)+IF(AN142="x",'3 - Projects'!$H235)+IF(AN143="x",'3 - Projects'!$H236)+IF(AN143="x",'3 - Projects'!$H237)+IF(AN145="x",'3 - Projects'!$H238)</f>
        <v>0</v>
      </c>
      <c r="AO388" s="85">
        <f>IF(AO141="x",'3 - Projects'!$H234,0)+IF(AO142="x",'3 - Projects'!$H235)+IF(AO143="x",'3 - Projects'!$H236)+IF(AO143="x",'3 - Projects'!$H237)+IF(AO145="x",'3 - Projects'!$H238)</f>
        <v>0</v>
      </c>
      <c r="AP388" s="85">
        <f>IF(AP141="x",'3 - Projects'!$H234,0)+IF(AP142="x",'3 - Projects'!$H235)+IF(AP143="x",'3 - Projects'!$H236)+IF(AP143="x",'3 - Projects'!$H237)+IF(AP145="x",'3 - Projects'!$H238)</f>
        <v>0</v>
      </c>
      <c r="AQ388" s="85">
        <f>IF(AQ141="x",'3 - Projects'!$H234,0)+IF(AQ142="x",'3 - Projects'!$H235)+IF(AQ143="x",'3 - Projects'!$H236)+IF(AQ143="x",'3 - Projects'!$H237)+IF(AQ145="x",'3 - Projects'!$H238)</f>
        <v>0</v>
      </c>
      <c r="AR388" s="85">
        <f>IF(AR141="x",'3 - Projects'!$H234,0)+IF(AR142="x",'3 - Projects'!$H235)+IF(AR143="x",'3 - Projects'!$H236)+IF(AR143="x",'3 - Projects'!$H237)+IF(AR145="x",'3 - Projects'!$H238)</f>
        <v>0</v>
      </c>
      <c r="AS388" s="85">
        <f>IF(AS141="x",'3 - Projects'!$H234,0)+IF(AS142="x",'3 - Projects'!$H235)+IF(AS143="x",'3 - Projects'!$H236)+IF(AS143="x",'3 - Projects'!$H237)+IF(AS145="x",'3 - Projects'!$H238)</f>
        <v>0</v>
      </c>
      <c r="AT388" s="85">
        <f>IF(AT141="x",'3 - Projects'!$H234,0)+IF(AT142="x",'3 - Projects'!$H235)+IF(AT143="x",'3 - Projects'!$H236)+IF(AT143="x",'3 - Projects'!$H237)+IF(AT145="x",'3 - Projects'!$H238)</f>
        <v>0</v>
      </c>
      <c r="AU388" s="85">
        <f>IF(AU141="x",'3 - Projects'!$H234,0)+IF(AU142="x",'3 - Projects'!$H235)+IF(AU143="x",'3 - Projects'!$H236)+IF(AU143="x",'3 - Projects'!$H237)+IF(AU145="x",'3 - Projects'!$H238)</f>
        <v>0</v>
      </c>
      <c r="AV388" s="85">
        <f>IF(AV141="x",'3 - Projects'!$H234,0)+IF(AV142="x",'3 - Projects'!$H235)+IF(AV143="x",'3 - Projects'!$H236)+IF(AV143="x",'3 - Projects'!$H237)+IF(AV145="x",'3 - Projects'!$H238)</f>
        <v>0</v>
      </c>
      <c r="AW388" s="85">
        <f>IF(AW141="x",'3 - Projects'!$H234,0)+IF(AW142="x",'3 - Projects'!$H235)+IF(AW143="x",'3 - Projects'!$H236)+IF(AW143="x",'3 - Projects'!$H237)+IF(AW145="x",'3 - Projects'!$H238)</f>
        <v>0</v>
      </c>
      <c r="AX388" s="85">
        <f>IF(AX141="x",'3 - Projects'!$H234,0)+IF(AX142="x",'3 - Projects'!$H235)+IF(AX143="x",'3 - Projects'!$H236)+IF(AX143="x",'3 - Projects'!$H237)+IF(AX145="x",'3 - Projects'!$H238)</f>
        <v>0</v>
      </c>
      <c r="AY388" s="85">
        <f>IF(AY141="x",'3 - Projects'!$H234,0)+IF(AY142="x",'3 - Projects'!$H235)+IF(AY143="x",'3 - Projects'!$H236)+IF(AY143="x",'3 - Projects'!$H237)+IF(AY145="x",'3 - Projects'!$H238)</f>
        <v>0</v>
      </c>
      <c r="AZ388" s="85">
        <f>IF(AZ141="x",'3 - Projects'!$H234,0)+IF(AZ142="x",'3 - Projects'!$H235)+IF(AZ143="x",'3 - Projects'!$H236)+IF(AZ143="x",'3 - Projects'!$H237)+IF(AZ145="x",'3 - Projects'!$H238)</f>
        <v>0</v>
      </c>
      <c r="BA388" s="85">
        <f>IF(BA141="x",'3 - Projects'!$H234,0)+IF(BA142="x",'3 - Projects'!$H235)+IF(BA143="x",'3 - Projects'!$H236)+IF(BA143="x",'3 - Projects'!$H237)+IF(BA145="x",'3 - Projects'!$H238)</f>
        <v>0</v>
      </c>
      <c r="BB388" s="85">
        <f>IF(BB141="x",'3 - Projects'!$H234,0)+IF(BB142="x",'3 - Projects'!$H235)+IF(BB143="x",'3 - Projects'!$H236)+IF(BB143="x",'3 - Projects'!$H237)+IF(BB145="x",'3 - Projects'!$H238)</f>
        <v>0</v>
      </c>
      <c r="BC388" s="85">
        <f>IF(BC141="x",'3 - Projects'!$H234,0)+IF(BC142="x",'3 - Projects'!$H235)+IF(BC143="x",'3 - Projects'!$H236)+IF(BC143="x",'3 - Projects'!$H237)+IF(BC145="x",'3 - Projects'!$H238)</f>
        <v>0</v>
      </c>
      <c r="BD388" s="85">
        <f>IF(BD141="x",'3 - Projects'!$H234,0)+IF(BD142="x",'3 - Projects'!$H235)+IF(BD143="x",'3 - Projects'!$H236)+IF(BD143="x",'3 - Projects'!$H237)+IF(BD145="x",'3 - Projects'!$H238)</f>
        <v>0</v>
      </c>
      <c r="BE388" s="85">
        <f>IF(BE141="x",'3 - Projects'!$H234,0)+IF(BE142="x",'3 - Projects'!$H235)+IF(BE143="x",'3 - Projects'!$H236)+IF(BE143="x",'3 - Projects'!$H237)+IF(BE145="x",'3 - Projects'!$H238)</f>
        <v>0</v>
      </c>
      <c r="BF388" s="85">
        <f>IF(BF141="x",'3 - Projects'!$H234,0)+IF(BF142="x",'3 - Projects'!$H235)+IF(BF143="x",'3 - Projects'!$H236)+IF(BF143="x",'3 - Projects'!$H237)+IF(BF145="x",'3 - Projects'!$H238)</f>
        <v>0</v>
      </c>
      <c r="BG388" s="85">
        <f>IF(BG141="x",'3 - Projects'!$H234,0)+IF(BG142="x",'3 - Projects'!$H235)+IF(BG143="x",'3 - Projects'!$H236)+IF(BG143="x",'3 - Projects'!$H237)+IF(BG145="x",'3 - Projects'!$H238)</f>
        <v>0</v>
      </c>
      <c r="BH388" s="86">
        <f>IF(BH141="x",'3 - Projects'!$H234,0)+IF(BH142="x",'3 - Projects'!$H235)+IF(BH143="x",'3 - Projects'!$H236)+IF(BH143="x",'3 - Projects'!$H237)+IF(BH145="x",'3 - Projects'!$H238)</f>
        <v>0</v>
      </c>
    </row>
    <row r="389" spans="1:60">
      <c r="A389" s="84"/>
      <c r="B389" s="85" t="str">
        <f>IF(Resource3_Name&lt;&gt;"",Resource3_Name&amp;"(s)","")</f>
        <v/>
      </c>
      <c r="C389" s="85"/>
      <c r="D389" s="85"/>
      <c r="E389" s="85"/>
      <c r="F389" s="85"/>
      <c r="G389" s="85"/>
      <c r="H389" s="85"/>
      <c r="I389" s="84">
        <f>IF(I141="x",'3 - Projects'!$I234,0)+IF(I142="x",'3 - Projects'!$I235)+IF(I143="x",'3 - Projects'!$I236)+IF(I144="x",'3 - Projects'!$I237)+IF(I145="x",'3 - Projects'!$I238)</f>
        <v>0</v>
      </c>
      <c r="J389" s="85">
        <f>IF(J141="x",'3 - Projects'!$I234,0)+IF(J142="x",'3 - Projects'!$I235)+IF(J143="x",'3 - Projects'!$I236)+IF(J144="x",'3 - Projects'!$I237)+IF(J145="x",'3 - Projects'!$I238)</f>
        <v>0</v>
      </c>
      <c r="K389" s="85">
        <f>IF(K141="x",'3 - Projects'!$I234,0)+IF(K142="x",'3 - Projects'!$I235)+IF(K143="x",'3 - Projects'!$I236)+IF(K144="x",'3 - Projects'!$I237)+IF(K145="x",'3 - Projects'!$I238)</f>
        <v>0</v>
      </c>
      <c r="L389" s="85">
        <f>IF(L141="x",'3 - Projects'!$I234,0)+IF(L142="x",'3 - Projects'!$I235)+IF(L143="x",'3 - Projects'!$I236)+IF(L144="x",'3 - Projects'!$I237)+IF(L145="x",'3 - Projects'!$I238)</f>
        <v>0</v>
      </c>
      <c r="M389" s="85">
        <f>IF(M141="x",'3 - Projects'!$I234,0)+IF(M142="x",'3 - Projects'!$I235)+IF(M143="x",'3 - Projects'!$I236)+IF(M144="x",'3 - Projects'!$I237)+IF(M145="x",'3 - Projects'!$I238)</f>
        <v>0</v>
      </c>
      <c r="N389" s="85">
        <f>IF(N141="x",'3 - Projects'!$I234,0)+IF(N142="x",'3 - Projects'!$I235)+IF(N143="x",'3 - Projects'!$I236)+IF(N144="x",'3 - Projects'!$I237)+IF(N145="x",'3 - Projects'!$I238)</f>
        <v>0</v>
      </c>
      <c r="O389" s="85">
        <f>IF(O141="x",'3 - Projects'!$I234,0)+IF(O142="x",'3 - Projects'!$I235)+IF(O143="x",'3 - Projects'!$I236)+IF(O144="x",'3 - Projects'!$I237)+IF(O145="x",'3 - Projects'!$I238)</f>
        <v>0</v>
      </c>
      <c r="P389" s="85">
        <f>IF(P141="x",'3 - Projects'!$I234,0)+IF(P142="x",'3 - Projects'!$I235)+IF(P143="x",'3 - Projects'!$I236)+IF(P144="x",'3 - Projects'!$I237)+IF(P145="x",'3 - Projects'!$I238)</f>
        <v>0</v>
      </c>
      <c r="Q389" s="85">
        <f>IF(Q141="x",'3 - Projects'!$I234,0)+IF(Q142="x",'3 - Projects'!$I235)+IF(Q143="x",'3 - Projects'!$I236)+IF(Q144="x",'3 - Projects'!$I237)+IF(Q145="x",'3 - Projects'!$I238)</f>
        <v>0</v>
      </c>
      <c r="R389" s="85">
        <f>IF(R141="x",'3 - Projects'!$I234,0)+IF(R142="x",'3 - Projects'!$I235)+IF(R143="x",'3 - Projects'!$I236)+IF(R144="x",'3 - Projects'!$I237)+IF(R145="x",'3 - Projects'!$I238)</f>
        <v>0</v>
      </c>
      <c r="S389" s="85">
        <f>IF(S141="x",'3 - Projects'!$I234,0)+IF(S142="x",'3 - Projects'!$I235)+IF(S143="x",'3 - Projects'!$I236)+IF(S144="x",'3 - Projects'!$I237)+IF(S145="x",'3 - Projects'!$I238)</f>
        <v>0</v>
      </c>
      <c r="T389" s="85">
        <f>IF(T141="x",'3 - Projects'!$I234,0)+IF(T142="x",'3 - Projects'!$I235)+IF(T143="x",'3 - Projects'!$I236)+IF(T144="x",'3 - Projects'!$I237)+IF(T145="x",'3 - Projects'!$I238)</f>
        <v>0</v>
      </c>
      <c r="U389" s="85">
        <f>IF(U141="x",'3 - Projects'!$I234,0)+IF(U142="x",'3 - Projects'!$I235)+IF(U143="x",'3 - Projects'!$I236)+IF(U144="x",'3 - Projects'!$I237)+IF(U145="x",'3 - Projects'!$I238)</f>
        <v>0</v>
      </c>
      <c r="V389" s="85">
        <f>IF(V141="x",'3 - Projects'!$I234,0)+IF(V142="x",'3 - Projects'!$I235)+IF(V143="x",'3 - Projects'!$I236)+IF(V144="x",'3 - Projects'!$I237)+IF(V145="x",'3 - Projects'!$I238)</f>
        <v>0</v>
      </c>
      <c r="W389" s="85">
        <f>IF(W141="x",'3 - Projects'!$I234,0)+IF(W142="x",'3 - Projects'!$I235)+IF(W143="x",'3 - Projects'!$I236)+IF(W144="x",'3 - Projects'!$I237)+IF(W145="x",'3 - Projects'!$I238)</f>
        <v>0</v>
      </c>
      <c r="X389" s="85">
        <f>IF(X141="x",'3 - Projects'!$I234,0)+IF(X142="x",'3 - Projects'!$I235)+IF(X143="x",'3 - Projects'!$I236)+IF(X144="x",'3 - Projects'!$I237)+IF(X145="x",'3 - Projects'!$I238)</f>
        <v>0</v>
      </c>
      <c r="Y389" s="85">
        <f>IF(Y141="x",'3 - Projects'!$I234,0)+IF(Y142="x",'3 - Projects'!$I235)+IF(Y143="x",'3 - Projects'!$I236)+IF(Y144="x",'3 - Projects'!$I237)+IF(Y145="x",'3 - Projects'!$I238)</f>
        <v>0</v>
      </c>
      <c r="Z389" s="85">
        <f>IF(Z141="x",'3 - Projects'!$I234,0)+IF(Z142="x",'3 - Projects'!$I235)+IF(Z143="x",'3 - Projects'!$I236)+IF(Z144="x",'3 - Projects'!$I237)+IF(Z145="x",'3 - Projects'!$I238)</f>
        <v>0</v>
      </c>
      <c r="AA389" s="85">
        <f>IF(AA141="x",'3 - Projects'!$I234,0)+IF(AA142="x",'3 - Projects'!$I235)+IF(AA143="x",'3 - Projects'!$I236)+IF(AA144="x",'3 - Projects'!$I237)+IF(AA145="x",'3 - Projects'!$I238)</f>
        <v>0</v>
      </c>
      <c r="AB389" s="85">
        <f>IF(AB141="x",'3 - Projects'!$I234,0)+IF(AB142="x",'3 - Projects'!$I235)+IF(AB143="x",'3 - Projects'!$I236)+IF(AB144="x",'3 - Projects'!$I237)+IF(AB145="x",'3 - Projects'!$I238)</f>
        <v>0</v>
      </c>
      <c r="AC389" s="85">
        <f>IF(AC141="x",'3 - Projects'!$I234,0)+IF(AC142="x",'3 - Projects'!$I235)+IF(AC143="x",'3 - Projects'!$I236)+IF(AC144="x",'3 - Projects'!$I237)+IF(AC145="x",'3 - Projects'!$I238)</f>
        <v>0</v>
      </c>
      <c r="AD389" s="85">
        <f>IF(AD141="x",'3 - Projects'!$I234,0)+IF(AD142="x",'3 - Projects'!$I235)+IF(AD143="x",'3 - Projects'!$I236)+IF(AD144="x",'3 - Projects'!$I237)+IF(AD145="x",'3 - Projects'!$I238)</f>
        <v>0</v>
      </c>
      <c r="AE389" s="85">
        <f>IF(AE141="x",'3 - Projects'!$I234,0)+IF(AE142="x",'3 - Projects'!$I235)+IF(AE143="x",'3 - Projects'!$I236)+IF(AE144="x",'3 - Projects'!$I237)+IF(AE145="x",'3 - Projects'!$I238)</f>
        <v>0</v>
      </c>
      <c r="AF389" s="85">
        <f>IF(AF141="x",'3 - Projects'!$I234,0)+IF(AF142="x",'3 - Projects'!$I235)+IF(AF143="x",'3 - Projects'!$I236)+IF(AF144="x",'3 - Projects'!$I237)+IF(AF145="x",'3 - Projects'!$I238)</f>
        <v>0</v>
      </c>
      <c r="AG389" s="85">
        <f>IF(AG141="x",'3 - Projects'!$I234,0)+IF(AG142="x",'3 - Projects'!$I235)+IF(AG143="x",'3 - Projects'!$I236)+IF(AG144="x",'3 - Projects'!$I237)+IF(AG145="x",'3 - Projects'!$I238)</f>
        <v>0</v>
      </c>
      <c r="AH389" s="85">
        <f>IF(AH141="x",'3 - Projects'!$I234,0)+IF(AH142="x",'3 - Projects'!$I235)+IF(AH143="x",'3 - Projects'!$I236)+IF(AH144="x",'3 - Projects'!$I237)+IF(AH145="x",'3 - Projects'!$I238)</f>
        <v>0</v>
      </c>
      <c r="AI389" s="85">
        <f>IF(AI141="x",'3 - Projects'!$I234,0)+IF(AI142="x",'3 - Projects'!$I235)+IF(AI143="x",'3 - Projects'!$I236)+IF(AI144="x",'3 - Projects'!$I237)+IF(AI145="x",'3 - Projects'!$I238)</f>
        <v>0</v>
      </c>
      <c r="AJ389" s="85">
        <f>IF(AJ141="x",'3 - Projects'!$I234,0)+IF(AJ142="x",'3 - Projects'!$I235)+IF(AJ143="x",'3 - Projects'!$I236)+IF(AJ144="x",'3 - Projects'!$I237)+IF(AJ145="x",'3 - Projects'!$I238)</f>
        <v>0</v>
      </c>
      <c r="AK389" s="85">
        <f>IF(AK141="x",'3 - Projects'!$I234,0)+IF(AK142="x",'3 - Projects'!$I235)+IF(AK143="x",'3 - Projects'!$I236)+IF(AK144="x",'3 - Projects'!$I237)+IF(AK145="x",'3 - Projects'!$I238)</f>
        <v>0</v>
      </c>
      <c r="AL389" s="85">
        <f>IF(AL141="x",'3 - Projects'!$I234,0)+IF(AL142="x",'3 - Projects'!$I235)+IF(AL143="x",'3 - Projects'!$I236)+IF(AL144="x",'3 - Projects'!$I237)+IF(AL145="x",'3 - Projects'!$I238)</f>
        <v>0</v>
      </c>
      <c r="AM389" s="85">
        <f>IF(AM141="x",'3 - Projects'!$I234,0)+IF(AM142="x",'3 - Projects'!$I235)+IF(AM143="x",'3 - Projects'!$I236)+IF(AM144="x",'3 - Projects'!$I237)+IF(AM145="x",'3 - Projects'!$I238)</f>
        <v>0</v>
      </c>
      <c r="AN389" s="85">
        <f>IF(AN141="x",'3 - Projects'!$I234,0)+IF(AN142="x",'3 - Projects'!$I235)+IF(AN143="x",'3 - Projects'!$I236)+IF(AN144="x",'3 - Projects'!$I237)+IF(AN145="x",'3 - Projects'!$I238)</f>
        <v>0</v>
      </c>
      <c r="AO389" s="85">
        <f>IF(AO141="x",'3 - Projects'!$I234,0)+IF(AO142="x",'3 - Projects'!$I235)+IF(AO143="x",'3 - Projects'!$I236)+IF(AO144="x",'3 - Projects'!$I237)+IF(AO145="x",'3 - Projects'!$I238)</f>
        <v>0</v>
      </c>
      <c r="AP389" s="85">
        <f>IF(AP141="x",'3 - Projects'!$I234,0)+IF(AP142="x",'3 - Projects'!$I235)+IF(AP143="x",'3 - Projects'!$I236)+IF(AP144="x",'3 - Projects'!$I237)+IF(AP145="x",'3 - Projects'!$I238)</f>
        <v>0</v>
      </c>
      <c r="AQ389" s="85">
        <f>IF(AQ141="x",'3 - Projects'!$I234,0)+IF(AQ142="x",'3 - Projects'!$I235)+IF(AQ143="x",'3 - Projects'!$I236)+IF(AQ144="x",'3 - Projects'!$I237)+IF(AQ145="x",'3 - Projects'!$I238)</f>
        <v>0</v>
      </c>
      <c r="AR389" s="85">
        <f>IF(AR141="x",'3 - Projects'!$I234,0)+IF(AR142="x",'3 - Projects'!$I235)+IF(AR143="x",'3 - Projects'!$I236)+IF(AR144="x",'3 - Projects'!$I237)+IF(AR145="x",'3 - Projects'!$I238)</f>
        <v>0</v>
      </c>
      <c r="AS389" s="85">
        <f>IF(AS141="x",'3 - Projects'!$I234,0)+IF(AS142="x",'3 - Projects'!$I235)+IF(AS143="x",'3 - Projects'!$I236)+IF(AS144="x",'3 - Projects'!$I237)+IF(AS145="x",'3 - Projects'!$I238)</f>
        <v>0</v>
      </c>
      <c r="AT389" s="85">
        <f>IF(AT141="x",'3 - Projects'!$I234,0)+IF(AT142="x",'3 - Projects'!$I235)+IF(AT143="x",'3 - Projects'!$I236)+IF(AT144="x",'3 - Projects'!$I237)+IF(AT145="x",'3 - Projects'!$I238)</f>
        <v>0</v>
      </c>
      <c r="AU389" s="85">
        <f>IF(AU141="x",'3 - Projects'!$I234,0)+IF(AU142="x",'3 - Projects'!$I235)+IF(AU143="x",'3 - Projects'!$I236)+IF(AU144="x",'3 - Projects'!$I237)+IF(AU145="x",'3 - Projects'!$I238)</f>
        <v>0</v>
      </c>
      <c r="AV389" s="85">
        <f>IF(AV141="x",'3 - Projects'!$I234,0)+IF(AV142="x",'3 - Projects'!$I235)+IF(AV143="x",'3 - Projects'!$I236)+IF(AV144="x",'3 - Projects'!$I237)+IF(AV145="x",'3 - Projects'!$I238)</f>
        <v>0</v>
      </c>
      <c r="AW389" s="85">
        <f>IF(AW141="x",'3 - Projects'!$I234,0)+IF(AW142="x",'3 - Projects'!$I235)+IF(AW143="x",'3 - Projects'!$I236)+IF(AW144="x",'3 - Projects'!$I237)+IF(AW145="x",'3 - Projects'!$I238)</f>
        <v>0</v>
      </c>
      <c r="AX389" s="85">
        <f>IF(AX141="x",'3 - Projects'!$I234,0)+IF(AX142="x",'3 - Projects'!$I235)+IF(AX143="x",'3 - Projects'!$I236)+IF(AX144="x",'3 - Projects'!$I237)+IF(AX145="x",'3 - Projects'!$I238)</f>
        <v>0</v>
      </c>
      <c r="AY389" s="85">
        <f>IF(AY141="x",'3 - Projects'!$I234,0)+IF(AY142="x",'3 - Projects'!$I235)+IF(AY143="x",'3 - Projects'!$I236)+IF(AY144="x",'3 - Projects'!$I237)+IF(AY145="x",'3 - Projects'!$I238)</f>
        <v>0</v>
      </c>
      <c r="AZ389" s="85">
        <f>IF(AZ141="x",'3 - Projects'!$I234,0)+IF(AZ142="x",'3 - Projects'!$I235)+IF(AZ143="x",'3 - Projects'!$I236)+IF(AZ144="x",'3 - Projects'!$I237)+IF(AZ145="x",'3 - Projects'!$I238)</f>
        <v>0</v>
      </c>
      <c r="BA389" s="85">
        <f>IF(BA141="x",'3 - Projects'!$I234,0)+IF(BA142="x",'3 - Projects'!$I235)+IF(BA143="x",'3 - Projects'!$I236)+IF(BA144="x",'3 - Projects'!$I237)+IF(BA145="x",'3 - Projects'!$I238)</f>
        <v>0</v>
      </c>
      <c r="BB389" s="85">
        <f>IF(BB141="x",'3 - Projects'!$I234,0)+IF(BB142="x",'3 - Projects'!$I235)+IF(BB143="x",'3 - Projects'!$I236)+IF(BB144="x",'3 - Projects'!$I237)+IF(BB145="x",'3 - Projects'!$I238)</f>
        <v>0</v>
      </c>
      <c r="BC389" s="85">
        <f>IF(BC141="x",'3 - Projects'!$I234,0)+IF(BC142="x",'3 - Projects'!$I235)+IF(BC143="x",'3 - Projects'!$I236)+IF(BC144="x",'3 - Projects'!$I237)+IF(BC145="x",'3 - Projects'!$I238)</f>
        <v>0</v>
      </c>
      <c r="BD389" s="85">
        <f>IF(BD141="x",'3 - Projects'!$I234,0)+IF(BD142="x",'3 - Projects'!$I235)+IF(BD143="x",'3 - Projects'!$I236)+IF(BD144="x",'3 - Projects'!$I237)+IF(BD145="x",'3 - Projects'!$I238)</f>
        <v>0</v>
      </c>
      <c r="BE389" s="85">
        <f>IF(BE141="x",'3 - Projects'!$I234,0)+IF(BE142="x",'3 - Projects'!$I235)+IF(BE143="x",'3 - Projects'!$I236)+IF(BE144="x",'3 - Projects'!$I237)+IF(BE145="x",'3 - Projects'!$I238)</f>
        <v>0</v>
      </c>
      <c r="BF389" s="85">
        <f>IF(BF141="x",'3 - Projects'!$I234,0)+IF(BF142="x",'3 - Projects'!$I235)+IF(BF143="x",'3 - Projects'!$I236)+IF(BF144="x",'3 - Projects'!$I237)+IF(BF145="x",'3 - Projects'!$I238)</f>
        <v>0</v>
      </c>
      <c r="BG389" s="85">
        <f>IF(BG141="x",'3 - Projects'!$I234,0)+IF(BG142="x",'3 - Projects'!$I235)+IF(BG143="x",'3 - Projects'!$I236)+IF(BG144="x",'3 - Projects'!$I237)+IF(BG145="x",'3 - Projects'!$I238)</f>
        <v>0</v>
      </c>
      <c r="BH389" s="86">
        <f>IF(BH141="x",'3 - Projects'!$I234,0)+IF(BH142="x",'3 - Projects'!$I235)+IF(BH143="x",'3 - Projects'!$I236)+IF(BH144="x",'3 - Projects'!$I237)+IF(BH145="x",'3 - Projects'!$I238)</f>
        <v>0</v>
      </c>
    </row>
    <row r="390" spans="1:60">
      <c r="A390" s="84"/>
      <c r="B390" s="85" t="str">
        <f>IF(Resource4_Name&lt;&gt;"",Resource4_Name&amp;"(s)","")</f>
        <v/>
      </c>
      <c r="C390" s="85"/>
      <c r="D390" s="85"/>
      <c r="E390" s="85"/>
      <c r="F390" s="85"/>
      <c r="G390" s="85"/>
      <c r="H390" s="85"/>
      <c r="I390" s="84">
        <f>IF(I141="x",'3 - Projects'!$J234,0)+IF(I142="x",'3 - Projects'!$J235)+IF(I143="x",'3 - Projects'!$J236)+IF(I144="x",'3 - Projects'!$J237)+IF(I145="x",'3 - Projects'!$J238)</f>
        <v>0</v>
      </c>
      <c r="J390" s="85">
        <f>IF(J141="x",'3 - Projects'!$J234,0)+IF(J142="x",'3 - Projects'!$J235)+IF(J143="x",'3 - Projects'!$J236)+IF(J144="x",'3 - Projects'!$J237)+IF(J145="x",'3 - Projects'!$J238)</f>
        <v>0</v>
      </c>
      <c r="K390" s="85">
        <f>IF(K141="x",'3 - Projects'!$J234,0)+IF(K142="x",'3 - Projects'!$J235)+IF(K143="x",'3 - Projects'!$J236)+IF(K144="x",'3 - Projects'!$J237)+IF(K145="x",'3 - Projects'!$J238)</f>
        <v>0</v>
      </c>
      <c r="L390" s="85">
        <f>IF(L141="x",'3 - Projects'!$J234,0)+IF(L142="x",'3 - Projects'!$J235)+IF(L143="x",'3 - Projects'!$J236)+IF(L144="x",'3 - Projects'!$J237)+IF(L145="x",'3 - Projects'!$J238)</f>
        <v>0</v>
      </c>
      <c r="M390" s="85">
        <f>IF(M141="x",'3 - Projects'!$J234,0)+IF(M142="x",'3 - Projects'!$J235)+IF(M143="x",'3 - Projects'!$J236)+IF(M144="x",'3 - Projects'!$J237)+IF(M145="x",'3 - Projects'!$J238)</f>
        <v>0</v>
      </c>
      <c r="N390" s="85">
        <f>IF(N141="x",'3 - Projects'!$J234,0)+IF(N142="x",'3 - Projects'!$J235)+IF(N143="x",'3 - Projects'!$J236)+IF(N144="x",'3 - Projects'!$J237)+IF(N145="x",'3 - Projects'!$J238)</f>
        <v>0</v>
      </c>
      <c r="O390" s="85">
        <f>IF(O141="x",'3 - Projects'!$J234,0)+IF(O142="x",'3 - Projects'!$J235)+IF(O143="x",'3 - Projects'!$J236)+IF(O144="x",'3 - Projects'!$J237)+IF(O145="x",'3 - Projects'!$J238)</f>
        <v>0</v>
      </c>
      <c r="P390" s="85">
        <f>IF(P141="x",'3 - Projects'!$J234,0)+IF(P142="x",'3 - Projects'!$J235)+IF(P143="x",'3 - Projects'!$J236)+IF(P144="x",'3 - Projects'!$J237)+IF(P145="x",'3 - Projects'!$J238)</f>
        <v>0</v>
      </c>
      <c r="Q390" s="85">
        <f>IF(Q141="x",'3 - Projects'!$J234,0)+IF(Q142="x",'3 - Projects'!$J235)+IF(Q143="x",'3 - Projects'!$J236)+IF(Q144="x",'3 - Projects'!$J237)+IF(Q145="x",'3 - Projects'!$J238)</f>
        <v>0</v>
      </c>
      <c r="R390" s="85">
        <f>IF(R141="x",'3 - Projects'!$J234,0)+IF(R142="x",'3 - Projects'!$J235)+IF(R143="x",'3 - Projects'!$J236)+IF(R144="x",'3 - Projects'!$J237)+IF(R145="x",'3 - Projects'!$J238)</f>
        <v>0</v>
      </c>
      <c r="S390" s="85">
        <f>IF(S141="x",'3 - Projects'!$J234,0)+IF(S142="x",'3 - Projects'!$J235)+IF(S143="x",'3 - Projects'!$J236)+IF(S144="x",'3 - Projects'!$J237)+IF(S145="x",'3 - Projects'!$J238)</f>
        <v>0</v>
      </c>
      <c r="T390" s="85">
        <f>IF(T141="x",'3 - Projects'!$J234,0)+IF(T142="x",'3 - Projects'!$J235)+IF(T143="x",'3 - Projects'!$J236)+IF(T144="x",'3 - Projects'!$J237)+IF(T145="x",'3 - Projects'!$J238)</f>
        <v>0</v>
      </c>
      <c r="U390" s="85">
        <f>IF(U141="x",'3 - Projects'!$J234,0)+IF(U142="x",'3 - Projects'!$J235)+IF(U143="x",'3 - Projects'!$J236)+IF(U144="x",'3 - Projects'!$J237)+IF(U145="x",'3 - Projects'!$J238)</f>
        <v>0</v>
      </c>
      <c r="V390" s="85">
        <f>IF(V141="x",'3 - Projects'!$J234,0)+IF(V142="x",'3 - Projects'!$J235)+IF(V143="x",'3 - Projects'!$J236)+IF(V144="x",'3 - Projects'!$J237)+IF(V145="x",'3 - Projects'!$J238)</f>
        <v>0</v>
      </c>
      <c r="W390" s="85">
        <f>IF(W141="x",'3 - Projects'!$J234,0)+IF(W142="x",'3 - Projects'!$J235)+IF(W143="x",'3 - Projects'!$J236)+IF(W144="x",'3 - Projects'!$J237)+IF(W145="x",'3 - Projects'!$J238)</f>
        <v>0</v>
      </c>
      <c r="X390" s="85">
        <f>IF(X141="x",'3 - Projects'!$J234,0)+IF(X142="x",'3 - Projects'!$J235)+IF(X143="x",'3 - Projects'!$J236)+IF(X144="x",'3 - Projects'!$J237)+IF(X145="x",'3 - Projects'!$J238)</f>
        <v>0</v>
      </c>
      <c r="Y390" s="85">
        <f>IF(Y141="x",'3 - Projects'!$J234,0)+IF(Y142="x",'3 - Projects'!$J235)+IF(Y143="x",'3 - Projects'!$J236)+IF(Y144="x",'3 - Projects'!$J237)+IF(Y145="x",'3 - Projects'!$J238)</f>
        <v>0</v>
      </c>
      <c r="Z390" s="85">
        <f>IF(Z141="x",'3 - Projects'!$J234,0)+IF(Z142="x",'3 - Projects'!$J235)+IF(Z143="x",'3 - Projects'!$J236)+IF(Z144="x",'3 - Projects'!$J237)+IF(Z145="x",'3 - Projects'!$J238)</f>
        <v>0</v>
      </c>
      <c r="AA390" s="85">
        <f>IF(AA141="x",'3 - Projects'!$J234,0)+IF(AA142="x",'3 - Projects'!$J235)+IF(AA143="x",'3 - Projects'!$J236)+IF(AA144="x",'3 - Projects'!$J237)+IF(AA145="x",'3 - Projects'!$J238)</f>
        <v>0</v>
      </c>
      <c r="AB390" s="85">
        <f>IF(AB141="x",'3 - Projects'!$J234,0)+IF(AB142="x",'3 - Projects'!$J235)+IF(AB143="x",'3 - Projects'!$J236)+IF(AB144="x",'3 - Projects'!$J237)+IF(AB145="x",'3 - Projects'!$J238)</f>
        <v>0</v>
      </c>
      <c r="AC390" s="85">
        <f>IF(AC141="x",'3 - Projects'!$J234,0)+IF(AC142="x",'3 - Projects'!$J235)+IF(AC143="x",'3 - Projects'!$J236)+IF(AC144="x",'3 - Projects'!$J237)+IF(AC145="x",'3 - Projects'!$J238)</f>
        <v>0</v>
      </c>
      <c r="AD390" s="85">
        <f>IF(AD141="x",'3 - Projects'!$J234,0)+IF(AD142="x",'3 - Projects'!$J235)+IF(AD143="x",'3 - Projects'!$J236)+IF(AD144="x",'3 - Projects'!$J237)+IF(AD145="x",'3 - Projects'!$J238)</f>
        <v>0</v>
      </c>
      <c r="AE390" s="85">
        <f>IF(AE141="x",'3 - Projects'!$J234,0)+IF(AE142="x",'3 - Projects'!$J235)+IF(AE143="x",'3 - Projects'!$J236)+IF(AE144="x",'3 - Projects'!$J237)+IF(AE145="x",'3 - Projects'!$J238)</f>
        <v>0</v>
      </c>
      <c r="AF390" s="85">
        <f>IF(AF141="x",'3 - Projects'!$J234,0)+IF(AF142="x",'3 - Projects'!$J235)+IF(AF143="x",'3 - Projects'!$J236)+IF(AF144="x",'3 - Projects'!$J237)+IF(AF145="x",'3 - Projects'!$J238)</f>
        <v>0</v>
      </c>
      <c r="AG390" s="85">
        <f>IF(AG141="x",'3 - Projects'!$J234,0)+IF(AG142="x",'3 - Projects'!$J235)+IF(AG143="x",'3 - Projects'!$J236)+IF(AG144="x",'3 - Projects'!$J237)+IF(AG145="x",'3 - Projects'!$J238)</f>
        <v>0</v>
      </c>
      <c r="AH390" s="85">
        <f>IF(AH141="x",'3 - Projects'!$J234,0)+IF(AH142="x",'3 - Projects'!$J235)+IF(AH143="x",'3 - Projects'!$J236)+IF(AH144="x",'3 - Projects'!$J237)+IF(AH145="x",'3 - Projects'!$J238)</f>
        <v>0</v>
      </c>
      <c r="AI390" s="85">
        <f>IF(AI141="x",'3 - Projects'!$J234,0)+IF(AI142="x",'3 - Projects'!$J235)+IF(AI143="x",'3 - Projects'!$J236)+IF(AI144="x",'3 - Projects'!$J237)+IF(AI145="x",'3 - Projects'!$J238)</f>
        <v>0</v>
      </c>
      <c r="AJ390" s="85">
        <f>IF(AJ141="x",'3 - Projects'!$J234,0)+IF(AJ142="x",'3 - Projects'!$J235)+IF(AJ143="x",'3 - Projects'!$J236)+IF(AJ144="x",'3 - Projects'!$J237)+IF(AJ145="x",'3 - Projects'!$J238)</f>
        <v>0</v>
      </c>
      <c r="AK390" s="85">
        <f>IF(AK141="x",'3 - Projects'!$J234,0)+IF(AK142="x",'3 - Projects'!$J235)+IF(AK143="x",'3 - Projects'!$J236)+IF(AK144="x",'3 - Projects'!$J237)+IF(AK145="x",'3 - Projects'!$J238)</f>
        <v>0</v>
      </c>
      <c r="AL390" s="85">
        <f>IF(AL141="x",'3 - Projects'!$J234,0)+IF(AL142="x",'3 - Projects'!$J235)+IF(AL143="x",'3 - Projects'!$J236)+IF(AL144="x",'3 - Projects'!$J237)+IF(AL145="x",'3 - Projects'!$J238)</f>
        <v>0</v>
      </c>
      <c r="AM390" s="85">
        <f>IF(AM141="x",'3 - Projects'!$J234,0)+IF(AM142="x",'3 - Projects'!$J235)+IF(AM143="x",'3 - Projects'!$J236)+IF(AM144="x",'3 - Projects'!$J237)+IF(AM145="x",'3 - Projects'!$J238)</f>
        <v>0</v>
      </c>
      <c r="AN390" s="85">
        <f>IF(AN141="x",'3 - Projects'!$J234,0)+IF(AN142="x",'3 - Projects'!$J235)+IF(AN143="x",'3 - Projects'!$J236)+IF(AN144="x",'3 - Projects'!$J237)+IF(AN145="x",'3 - Projects'!$J238)</f>
        <v>0</v>
      </c>
      <c r="AO390" s="85">
        <f>IF(AO141="x",'3 - Projects'!$J234,0)+IF(AO142="x",'3 - Projects'!$J235)+IF(AO143="x",'3 - Projects'!$J236)+IF(AO144="x",'3 - Projects'!$J237)+IF(AO145="x",'3 - Projects'!$J238)</f>
        <v>0</v>
      </c>
      <c r="AP390" s="85">
        <f>IF(AP141="x",'3 - Projects'!$J234,0)+IF(AP142="x",'3 - Projects'!$J235)+IF(AP143="x",'3 - Projects'!$J236)+IF(AP144="x",'3 - Projects'!$J237)+IF(AP145="x",'3 - Projects'!$J238)</f>
        <v>0</v>
      </c>
      <c r="AQ390" s="85">
        <f>IF(AQ141="x",'3 - Projects'!$J234,0)+IF(AQ142="x",'3 - Projects'!$J235)+IF(AQ143="x",'3 - Projects'!$J236)+IF(AQ144="x",'3 - Projects'!$J237)+IF(AQ145="x",'3 - Projects'!$J238)</f>
        <v>0</v>
      </c>
      <c r="AR390" s="85">
        <f>IF(AR141="x",'3 - Projects'!$J234,0)+IF(AR142="x",'3 - Projects'!$J235)+IF(AR143="x",'3 - Projects'!$J236)+IF(AR144="x",'3 - Projects'!$J237)+IF(AR145="x",'3 - Projects'!$J238)</f>
        <v>0</v>
      </c>
      <c r="AS390" s="85">
        <f>IF(AS141="x",'3 - Projects'!$J234,0)+IF(AS142="x",'3 - Projects'!$J235)+IF(AS143="x",'3 - Projects'!$J236)+IF(AS144="x",'3 - Projects'!$J237)+IF(AS145="x",'3 - Projects'!$J238)</f>
        <v>0</v>
      </c>
      <c r="AT390" s="85">
        <f>IF(AT141="x",'3 - Projects'!$J234,0)+IF(AT142="x",'3 - Projects'!$J235)+IF(AT143="x",'3 - Projects'!$J236)+IF(AT144="x",'3 - Projects'!$J237)+IF(AT145="x",'3 - Projects'!$J238)</f>
        <v>0</v>
      </c>
      <c r="AU390" s="85">
        <f>IF(AU141="x",'3 - Projects'!$J234,0)+IF(AU142="x",'3 - Projects'!$J235)+IF(AU143="x",'3 - Projects'!$J236)+IF(AU144="x",'3 - Projects'!$J237)+IF(AU145="x",'3 - Projects'!$J238)</f>
        <v>0</v>
      </c>
      <c r="AV390" s="85">
        <f>IF(AV141="x",'3 - Projects'!$J234,0)+IF(AV142="x",'3 - Projects'!$J235)+IF(AV143="x",'3 - Projects'!$J236)+IF(AV144="x",'3 - Projects'!$J237)+IF(AV145="x",'3 - Projects'!$J238)</f>
        <v>0</v>
      </c>
      <c r="AW390" s="85">
        <f>IF(AW141="x",'3 - Projects'!$J234,0)+IF(AW142="x",'3 - Projects'!$J235)+IF(AW143="x",'3 - Projects'!$J236)+IF(AW144="x",'3 - Projects'!$J237)+IF(AW145="x",'3 - Projects'!$J238)</f>
        <v>0</v>
      </c>
      <c r="AX390" s="85">
        <f>IF(AX141="x",'3 - Projects'!$J234,0)+IF(AX142="x",'3 - Projects'!$J235)+IF(AX143="x",'3 - Projects'!$J236)+IF(AX144="x",'3 - Projects'!$J237)+IF(AX145="x",'3 - Projects'!$J238)</f>
        <v>0</v>
      </c>
      <c r="AY390" s="85">
        <f>IF(AY141="x",'3 - Projects'!$J234,0)+IF(AY142="x",'3 - Projects'!$J235)+IF(AY143="x",'3 - Projects'!$J236)+IF(AY144="x",'3 - Projects'!$J237)+IF(AY145="x",'3 - Projects'!$J238)</f>
        <v>0</v>
      </c>
      <c r="AZ390" s="85">
        <f>IF(AZ141="x",'3 - Projects'!$J234,0)+IF(AZ142="x",'3 - Projects'!$J235)+IF(AZ143="x",'3 - Projects'!$J236)+IF(AZ144="x",'3 - Projects'!$J237)+IF(AZ145="x",'3 - Projects'!$J238)</f>
        <v>0</v>
      </c>
      <c r="BA390" s="85">
        <f>IF(BA141="x",'3 - Projects'!$J234,0)+IF(BA142="x",'3 - Projects'!$J235)+IF(BA143="x",'3 - Projects'!$J236)+IF(BA144="x",'3 - Projects'!$J237)+IF(BA145="x",'3 - Projects'!$J238)</f>
        <v>0</v>
      </c>
      <c r="BB390" s="85">
        <f>IF(BB141="x",'3 - Projects'!$J234,0)+IF(BB142="x",'3 - Projects'!$J235)+IF(BB143="x",'3 - Projects'!$J236)+IF(BB144="x",'3 - Projects'!$J237)+IF(BB145="x",'3 - Projects'!$J238)</f>
        <v>0</v>
      </c>
      <c r="BC390" s="85">
        <f>IF(BC141="x",'3 - Projects'!$J234,0)+IF(BC142="x",'3 - Projects'!$J235)+IF(BC143="x",'3 - Projects'!$J236)+IF(BC144="x",'3 - Projects'!$J237)+IF(BC145="x",'3 - Projects'!$J238)</f>
        <v>0</v>
      </c>
      <c r="BD390" s="85">
        <f>IF(BD141="x",'3 - Projects'!$J234,0)+IF(BD142="x",'3 - Projects'!$J235)+IF(BD143="x",'3 - Projects'!$J236)+IF(BD144="x",'3 - Projects'!$J237)+IF(BD145="x",'3 - Projects'!$J238)</f>
        <v>0</v>
      </c>
      <c r="BE390" s="85">
        <f>IF(BE141="x",'3 - Projects'!$J234,0)+IF(BE142="x",'3 - Projects'!$J235)+IF(BE143="x",'3 - Projects'!$J236)+IF(BE144="x",'3 - Projects'!$J237)+IF(BE145="x",'3 - Projects'!$J238)</f>
        <v>0</v>
      </c>
      <c r="BF390" s="85">
        <f>IF(BF141="x",'3 - Projects'!$J234,0)+IF(BF142="x",'3 - Projects'!$J235)+IF(BF143="x",'3 - Projects'!$J236)+IF(BF144="x",'3 - Projects'!$J237)+IF(BF145="x",'3 - Projects'!$J238)</f>
        <v>0</v>
      </c>
      <c r="BG390" s="85">
        <f>IF(BG141="x",'3 - Projects'!$J234,0)+IF(BG142="x",'3 - Projects'!$J235)+IF(BG143="x",'3 - Projects'!$J236)+IF(BG144="x",'3 - Projects'!$J237)+IF(BG145="x",'3 - Projects'!$J238)</f>
        <v>0</v>
      </c>
      <c r="BH390" s="86">
        <f>IF(BH141="x",'3 - Projects'!$J234,0)+IF(BH142="x",'3 - Projects'!$J235)+IF(BH143="x",'3 - Projects'!$J236)+IF(BH144="x",'3 - Projects'!$J237)+IF(BH145="x",'3 - Projects'!$J238)</f>
        <v>0</v>
      </c>
    </row>
    <row r="391" spans="1:60">
      <c r="A391" s="84"/>
      <c r="B391" s="85" t="str">
        <f>IF(Resource5_Name&lt;&gt;"",Resource5_Name&amp;"(s)","")</f>
        <v/>
      </c>
      <c r="C391" s="85"/>
      <c r="D391" s="85"/>
      <c r="E391" s="85"/>
      <c r="F391" s="85"/>
      <c r="G391" s="85"/>
      <c r="H391" s="85"/>
      <c r="I391" s="84">
        <f>IF(I141="x",'3 - Projects'!$K234,0)+IF(I142="x",'3 - Projects'!$K235)+IF(I143="x",'3 - Projects'!$K236)+IF(I144="x",'3 - Projects'!$K237)+IF(I145="x",'3 - Projects'!$K238)</f>
        <v>0</v>
      </c>
      <c r="J391" s="85">
        <f>IF(J141="x",'3 - Projects'!$K234,0)+IF(J142="x",'3 - Projects'!$K235)+IF(J143="x",'3 - Projects'!$K236)+IF(J144="x",'3 - Projects'!$K237)+IF(J145="x",'3 - Projects'!$K238)</f>
        <v>0</v>
      </c>
      <c r="K391" s="85">
        <f>IF(K141="x",'3 - Projects'!$K234,0)+IF(K142="x",'3 - Projects'!$K235)+IF(K143="x",'3 - Projects'!$K236)+IF(K144="x",'3 - Projects'!$K237)+IF(K145="x",'3 - Projects'!$K238)</f>
        <v>0</v>
      </c>
      <c r="L391" s="85">
        <f>IF(L141="x",'3 - Projects'!$K234,0)+IF(L142="x",'3 - Projects'!$K235)+IF(L143="x",'3 - Projects'!$K236)+IF(L144="x",'3 - Projects'!$K237)+IF(L145="x",'3 - Projects'!$K238)</f>
        <v>0</v>
      </c>
      <c r="M391" s="85">
        <f>IF(M141="x",'3 - Projects'!$K234,0)+IF(M142="x",'3 - Projects'!$K235)+IF(M143="x",'3 - Projects'!$K236)+IF(M144="x",'3 - Projects'!$K237)+IF(M145="x",'3 - Projects'!$K238)</f>
        <v>0</v>
      </c>
      <c r="N391" s="85">
        <f>IF(N141="x",'3 - Projects'!$K234,0)+IF(N142="x",'3 - Projects'!$K235)+IF(N143="x",'3 - Projects'!$K236)+IF(N144="x",'3 - Projects'!$K237)+IF(N145="x",'3 - Projects'!$K238)</f>
        <v>0</v>
      </c>
      <c r="O391" s="85">
        <f>IF(O141="x",'3 - Projects'!$K234,0)+IF(O142="x",'3 - Projects'!$K235)+IF(O143="x",'3 - Projects'!$K236)+IF(O144="x",'3 - Projects'!$K237)+IF(O145="x",'3 - Projects'!$K238)</f>
        <v>0</v>
      </c>
      <c r="P391" s="85">
        <f>IF(P141="x",'3 - Projects'!$K234,0)+IF(P142="x",'3 - Projects'!$K235)+IF(P143="x",'3 - Projects'!$K236)+IF(P144="x",'3 - Projects'!$K237)+IF(P145="x",'3 - Projects'!$K238)</f>
        <v>0</v>
      </c>
      <c r="Q391" s="85">
        <f>IF(Q141="x",'3 - Projects'!$K234,0)+IF(Q142="x",'3 - Projects'!$K235)+IF(Q143="x",'3 - Projects'!$K236)+IF(Q144="x",'3 - Projects'!$K237)+IF(Q145="x",'3 - Projects'!$K238)</f>
        <v>0</v>
      </c>
      <c r="R391" s="85">
        <f>IF(R141="x",'3 - Projects'!$K234,0)+IF(R142="x",'3 - Projects'!$K235)+IF(R143="x",'3 - Projects'!$K236)+IF(R144="x",'3 - Projects'!$K237)+IF(R145="x",'3 - Projects'!$K238)</f>
        <v>0</v>
      </c>
      <c r="S391" s="85">
        <f>IF(S141="x",'3 - Projects'!$K234,0)+IF(S142="x",'3 - Projects'!$K235)+IF(S143="x",'3 - Projects'!$K236)+IF(S144="x",'3 - Projects'!$K237)+IF(S145="x",'3 - Projects'!$K238)</f>
        <v>0</v>
      </c>
      <c r="T391" s="85">
        <f>IF(T141="x",'3 - Projects'!$K234,0)+IF(T142="x",'3 - Projects'!$K235)+IF(T143="x",'3 - Projects'!$K236)+IF(T144="x",'3 - Projects'!$K237)+IF(T145="x",'3 - Projects'!$K238)</f>
        <v>0</v>
      </c>
      <c r="U391" s="85">
        <f>IF(U141="x",'3 - Projects'!$K234,0)+IF(U142="x",'3 - Projects'!$K235)+IF(U143="x",'3 - Projects'!$K236)+IF(U144="x",'3 - Projects'!$K237)+IF(U145="x",'3 - Projects'!$K238)</f>
        <v>0</v>
      </c>
      <c r="V391" s="85">
        <f>IF(V141="x",'3 - Projects'!$K234,0)+IF(V142="x",'3 - Projects'!$K235)+IF(V143="x",'3 - Projects'!$K236)+IF(V144="x",'3 - Projects'!$K237)+IF(V145="x",'3 - Projects'!$K238)</f>
        <v>0</v>
      </c>
      <c r="W391" s="85">
        <f>IF(W141="x",'3 - Projects'!$K234,0)+IF(W142="x",'3 - Projects'!$K235)+IF(W143="x",'3 - Projects'!$K236)+IF(W144="x",'3 - Projects'!$K237)+IF(W145="x",'3 - Projects'!$K238)</f>
        <v>0</v>
      </c>
      <c r="X391" s="85">
        <f>IF(X141="x",'3 - Projects'!$K234,0)+IF(X142="x",'3 - Projects'!$K235)+IF(X143="x",'3 - Projects'!$K236)+IF(X144="x",'3 - Projects'!$K237)+IF(X145="x",'3 - Projects'!$K238)</f>
        <v>0</v>
      </c>
      <c r="Y391" s="85">
        <f>IF(Y141="x",'3 - Projects'!$K234,0)+IF(Y142="x",'3 - Projects'!$K235)+IF(Y143="x",'3 - Projects'!$K236)+IF(Y144="x",'3 - Projects'!$K237)+IF(Y145="x",'3 - Projects'!$K238)</f>
        <v>0</v>
      </c>
      <c r="Z391" s="85">
        <f>IF(Z141="x",'3 - Projects'!$K234,0)+IF(Z142="x",'3 - Projects'!$K235)+IF(Z143="x",'3 - Projects'!$K236)+IF(Z144="x",'3 - Projects'!$K237)+IF(Z145="x",'3 - Projects'!$K238)</f>
        <v>0</v>
      </c>
      <c r="AA391" s="85">
        <f>IF(AA141="x",'3 - Projects'!$K234,0)+IF(AA142="x",'3 - Projects'!$K235)+IF(AA143="x",'3 - Projects'!$K236)+IF(AA144="x",'3 - Projects'!$K237)+IF(AA145="x",'3 - Projects'!$K238)</f>
        <v>0</v>
      </c>
      <c r="AB391" s="85">
        <f>IF(AB141="x",'3 - Projects'!$K234,0)+IF(AB142="x",'3 - Projects'!$K235)+IF(AB143="x",'3 - Projects'!$K236)+IF(AB144="x",'3 - Projects'!$K237)+IF(AB145="x",'3 - Projects'!$K238)</f>
        <v>0</v>
      </c>
      <c r="AC391" s="85">
        <f>IF(AC141="x",'3 - Projects'!$K234,0)+IF(AC142="x",'3 - Projects'!$K235)+IF(AC143="x",'3 - Projects'!$K236)+IF(AC144="x",'3 - Projects'!$K237)+IF(AC145="x",'3 - Projects'!$K238)</f>
        <v>0</v>
      </c>
      <c r="AD391" s="85">
        <f>IF(AD141="x",'3 - Projects'!$K234,0)+IF(AD142="x",'3 - Projects'!$K235)+IF(AD143="x",'3 - Projects'!$K236)+IF(AD144="x",'3 - Projects'!$K237)+IF(AD145="x",'3 - Projects'!$K238)</f>
        <v>0</v>
      </c>
      <c r="AE391" s="85">
        <f>IF(AE141="x",'3 - Projects'!$K234,0)+IF(AE142="x",'3 - Projects'!$K235)+IF(AE143="x",'3 - Projects'!$K236)+IF(AE144="x",'3 - Projects'!$K237)+IF(AE145="x",'3 - Projects'!$K238)</f>
        <v>0</v>
      </c>
      <c r="AF391" s="85">
        <f>IF(AF141="x",'3 - Projects'!$K234,0)+IF(AF142="x",'3 - Projects'!$K235)+IF(AF143="x",'3 - Projects'!$K236)+IF(AF144="x",'3 - Projects'!$K237)+IF(AF145="x",'3 - Projects'!$K238)</f>
        <v>0</v>
      </c>
      <c r="AG391" s="85">
        <f>IF(AG141="x",'3 - Projects'!$K234,0)+IF(AG142="x",'3 - Projects'!$K235)+IF(AG143="x",'3 - Projects'!$K236)+IF(AG144="x",'3 - Projects'!$K237)+IF(AG145="x",'3 - Projects'!$K238)</f>
        <v>0</v>
      </c>
      <c r="AH391" s="85">
        <f>IF(AH141="x",'3 - Projects'!$K234,0)+IF(AH142="x",'3 - Projects'!$K235)+IF(AH143="x",'3 - Projects'!$K236)+IF(AH144="x",'3 - Projects'!$K237)+IF(AH145="x",'3 - Projects'!$K238)</f>
        <v>0</v>
      </c>
      <c r="AI391" s="85">
        <f>IF(AI141="x",'3 - Projects'!$K234,0)+IF(AI142="x",'3 - Projects'!$K235)+IF(AI143="x",'3 - Projects'!$K236)+IF(AI144="x",'3 - Projects'!$K237)+IF(AI145="x",'3 - Projects'!$K238)</f>
        <v>0</v>
      </c>
      <c r="AJ391" s="85">
        <f>IF(AJ141="x",'3 - Projects'!$K234,0)+IF(AJ142="x",'3 - Projects'!$K235)+IF(AJ143="x",'3 - Projects'!$K236)+IF(AJ144="x",'3 - Projects'!$K237)+IF(AJ145="x",'3 - Projects'!$K238)</f>
        <v>0</v>
      </c>
      <c r="AK391" s="85">
        <f>IF(AK141="x",'3 - Projects'!$K234,0)+IF(AK142="x",'3 - Projects'!$K235)+IF(AK143="x",'3 - Projects'!$K236)+IF(AK144="x",'3 - Projects'!$K237)+IF(AK145="x",'3 - Projects'!$K238)</f>
        <v>0</v>
      </c>
      <c r="AL391" s="85">
        <f>IF(AL141="x",'3 - Projects'!$K234,0)+IF(AL142="x",'3 - Projects'!$K235)+IF(AL143="x",'3 - Projects'!$K236)+IF(AL144="x",'3 - Projects'!$K237)+IF(AL145="x",'3 - Projects'!$K238)</f>
        <v>0</v>
      </c>
      <c r="AM391" s="85">
        <f>IF(AM141="x",'3 - Projects'!$K234,0)+IF(AM142="x",'3 - Projects'!$K235)+IF(AM143="x",'3 - Projects'!$K236)+IF(AM144="x",'3 - Projects'!$K237)+IF(AM145="x",'3 - Projects'!$K238)</f>
        <v>0</v>
      </c>
      <c r="AN391" s="85">
        <f>IF(AN141="x",'3 - Projects'!$K234,0)+IF(AN142="x",'3 - Projects'!$K235)+IF(AN143="x",'3 - Projects'!$K236)+IF(AN144="x",'3 - Projects'!$K237)+IF(AN145="x",'3 - Projects'!$K238)</f>
        <v>0</v>
      </c>
      <c r="AO391" s="85">
        <f>IF(AO141="x",'3 - Projects'!$K234,0)+IF(AO142="x",'3 - Projects'!$K235)+IF(AO143="x",'3 - Projects'!$K236)+IF(AO144="x",'3 - Projects'!$K237)+IF(AO145="x",'3 - Projects'!$K238)</f>
        <v>0</v>
      </c>
      <c r="AP391" s="85">
        <f>IF(AP141="x",'3 - Projects'!$K234,0)+IF(AP142="x",'3 - Projects'!$K235)+IF(AP143="x",'3 - Projects'!$K236)+IF(AP144="x",'3 - Projects'!$K237)+IF(AP145="x",'3 - Projects'!$K238)</f>
        <v>0</v>
      </c>
      <c r="AQ391" s="85">
        <f>IF(AQ141="x",'3 - Projects'!$K234,0)+IF(AQ142="x",'3 - Projects'!$K235)+IF(AQ143="x",'3 - Projects'!$K236)+IF(AQ144="x",'3 - Projects'!$K237)+IF(AQ145="x",'3 - Projects'!$K238)</f>
        <v>0</v>
      </c>
      <c r="AR391" s="85">
        <f>IF(AR141="x",'3 - Projects'!$K234,0)+IF(AR142="x",'3 - Projects'!$K235)+IF(AR143="x",'3 - Projects'!$K236)+IF(AR144="x",'3 - Projects'!$K237)+IF(AR145="x",'3 - Projects'!$K238)</f>
        <v>0</v>
      </c>
      <c r="AS391" s="85">
        <f>IF(AS141="x",'3 - Projects'!$K234,0)+IF(AS142="x",'3 - Projects'!$K235)+IF(AS143="x",'3 - Projects'!$K236)+IF(AS144="x",'3 - Projects'!$K237)+IF(AS145="x",'3 - Projects'!$K238)</f>
        <v>0</v>
      </c>
      <c r="AT391" s="85">
        <f>IF(AT141="x",'3 - Projects'!$K234,0)+IF(AT142="x",'3 - Projects'!$K235)+IF(AT143="x",'3 - Projects'!$K236)+IF(AT144="x",'3 - Projects'!$K237)+IF(AT145="x",'3 - Projects'!$K238)</f>
        <v>0</v>
      </c>
      <c r="AU391" s="85">
        <f>IF(AU141="x",'3 - Projects'!$K234,0)+IF(AU142="x",'3 - Projects'!$K235)+IF(AU143="x",'3 - Projects'!$K236)+IF(AU144="x",'3 - Projects'!$K237)+IF(AU145="x",'3 - Projects'!$K238)</f>
        <v>0</v>
      </c>
      <c r="AV391" s="85">
        <f>IF(AV141="x",'3 - Projects'!$K234,0)+IF(AV142="x",'3 - Projects'!$K235)+IF(AV143="x",'3 - Projects'!$K236)+IF(AV144="x",'3 - Projects'!$K237)+IF(AV145="x",'3 - Projects'!$K238)</f>
        <v>0</v>
      </c>
      <c r="AW391" s="85">
        <f>IF(AW141="x",'3 - Projects'!$K234,0)+IF(AW142="x",'3 - Projects'!$K235)+IF(AW143="x",'3 - Projects'!$K236)+IF(AW144="x",'3 - Projects'!$K237)+IF(AW145="x",'3 - Projects'!$K238)</f>
        <v>0</v>
      </c>
      <c r="AX391" s="85">
        <f>IF(AX141="x",'3 - Projects'!$K234,0)+IF(AX142="x",'3 - Projects'!$K235)+IF(AX143="x",'3 - Projects'!$K236)+IF(AX144="x",'3 - Projects'!$K237)+IF(AX145="x",'3 - Projects'!$K238)</f>
        <v>0</v>
      </c>
      <c r="AY391" s="85">
        <f>IF(AY141="x",'3 - Projects'!$K234,0)+IF(AY142="x",'3 - Projects'!$K235)+IF(AY143="x",'3 - Projects'!$K236)+IF(AY144="x",'3 - Projects'!$K237)+IF(AY145="x",'3 - Projects'!$K238)</f>
        <v>0</v>
      </c>
      <c r="AZ391" s="85">
        <f>IF(AZ141="x",'3 - Projects'!$K234,0)+IF(AZ142="x",'3 - Projects'!$K235)+IF(AZ143="x",'3 - Projects'!$K236)+IF(AZ144="x",'3 - Projects'!$K237)+IF(AZ145="x",'3 - Projects'!$K238)</f>
        <v>0</v>
      </c>
      <c r="BA391" s="85">
        <f>IF(BA141="x",'3 - Projects'!$K234,0)+IF(BA142="x",'3 - Projects'!$K235)+IF(BA143="x",'3 - Projects'!$K236)+IF(BA144="x",'3 - Projects'!$K237)+IF(BA145="x",'3 - Projects'!$K238)</f>
        <v>0</v>
      </c>
      <c r="BB391" s="85">
        <f>IF(BB141="x",'3 - Projects'!$K234,0)+IF(BB142="x",'3 - Projects'!$K235)+IF(BB143="x",'3 - Projects'!$K236)+IF(BB144="x",'3 - Projects'!$K237)+IF(BB145="x",'3 - Projects'!$K238)</f>
        <v>0</v>
      </c>
      <c r="BC391" s="85">
        <f>IF(BC141="x",'3 - Projects'!$K234,0)+IF(BC142="x",'3 - Projects'!$K235)+IF(BC143="x",'3 - Projects'!$K236)+IF(BC144="x",'3 - Projects'!$K237)+IF(BC145="x",'3 - Projects'!$K238)</f>
        <v>0</v>
      </c>
      <c r="BD391" s="85">
        <f>IF(BD141="x",'3 - Projects'!$K234,0)+IF(BD142="x",'3 - Projects'!$K235)+IF(BD143="x",'3 - Projects'!$K236)+IF(BD144="x",'3 - Projects'!$K237)+IF(BD145="x",'3 - Projects'!$K238)</f>
        <v>0</v>
      </c>
      <c r="BE391" s="85">
        <f>IF(BE141="x",'3 - Projects'!$K234,0)+IF(BE142="x",'3 - Projects'!$K235)+IF(BE143="x",'3 - Projects'!$K236)+IF(BE144="x",'3 - Projects'!$K237)+IF(BE145="x",'3 - Projects'!$K238)</f>
        <v>0</v>
      </c>
      <c r="BF391" s="85">
        <f>IF(BF141="x",'3 - Projects'!$K234,0)+IF(BF142="x",'3 - Projects'!$K235)+IF(BF143="x",'3 - Projects'!$K236)+IF(BF144="x",'3 - Projects'!$K237)+IF(BF145="x",'3 - Projects'!$K238)</f>
        <v>0</v>
      </c>
      <c r="BG391" s="85">
        <f>IF(BG141="x",'3 - Projects'!$K234,0)+IF(BG142="x",'3 - Projects'!$K235)+IF(BG143="x",'3 - Projects'!$K236)+IF(BG144="x",'3 - Projects'!$K237)+IF(BG145="x",'3 - Projects'!$K238)</f>
        <v>0</v>
      </c>
      <c r="BH391" s="86">
        <f>IF(BH141="x",'3 - Projects'!$K234,0)+IF(BH142="x",'3 - Projects'!$K235)+IF(BH143="x",'3 - Projects'!$K236)+IF(BH144="x",'3 - Projects'!$K237)+IF(BH145="x",'3 - Projects'!$K238)</f>
        <v>0</v>
      </c>
    </row>
    <row r="392" spans="1:60">
      <c r="A392" s="84"/>
      <c r="B392" s="85" t="str">
        <f>IF(Resource6_Name&lt;&gt;"",Resource6_Name&amp;"(s)","")</f>
        <v/>
      </c>
      <c r="C392" s="85"/>
      <c r="D392" s="85"/>
      <c r="E392" s="85"/>
      <c r="F392" s="85"/>
      <c r="G392" s="85"/>
      <c r="H392" s="85"/>
      <c r="I392" s="84">
        <f>IF(I141="x",'3 - Projects'!$L234,0)+IF(I142="x",'3 - Projects'!$L235)+IF(I143="x",'3 - Projects'!$L236)+IF(I144="x",'3 - Projects'!$L237)+IF(I145="x",'3 - Projects'!$L238)</f>
        <v>0</v>
      </c>
      <c r="J392" s="85">
        <f>IF(J141="x",'3 - Projects'!$L234,0)+IF(J142="x",'3 - Projects'!$L235)+IF(J143="x",'3 - Projects'!$L236)+IF(J144="x",'3 - Projects'!$L237)+IF(J145="x",'3 - Projects'!$L238)</f>
        <v>0</v>
      </c>
      <c r="K392" s="85">
        <f>IF(K141="x",'3 - Projects'!$L234,0)+IF(K142="x",'3 - Projects'!$L235)+IF(K143="x",'3 - Projects'!$L236)+IF(K144="x",'3 - Projects'!$L237)+IF(K145="x",'3 - Projects'!$L238)</f>
        <v>0</v>
      </c>
      <c r="L392" s="85">
        <f>IF(L141="x",'3 - Projects'!$L234,0)+IF(L142="x",'3 - Projects'!$L235)+IF(L143="x",'3 - Projects'!$L236)+IF(L144="x",'3 - Projects'!$L237)+IF(L145="x",'3 - Projects'!$L238)</f>
        <v>0</v>
      </c>
      <c r="M392" s="85">
        <f>IF(M141="x",'3 - Projects'!$L234,0)+IF(M142="x",'3 - Projects'!$L235)+IF(M143="x",'3 - Projects'!$L236)+IF(M144="x",'3 - Projects'!$L237)+IF(M145="x",'3 - Projects'!$L238)</f>
        <v>0</v>
      </c>
      <c r="N392" s="85">
        <f>IF(N141="x",'3 - Projects'!$L234,0)+IF(N142="x",'3 - Projects'!$L235)+IF(N143="x",'3 - Projects'!$L236)+IF(N144="x",'3 - Projects'!$L237)+IF(N145="x",'3 - Projects'!$L238)</f>
        <v>0</v>
      </c>
      <c r="O392" s="85">
        <f>IF(O141="x",'3 - Projects'!$L234,0)+IF(O142="x",'3 - Projects'!$L235)+IF(O143="x",'3 - Projects'!$L236)+IF(O144="x",'3 - Projects'!$L237)+IF(O145="x",'3 - Projects'!$L238)</f>
        <v>0</v>
      </c>
      <c r="P392" s="85">
        <f>IF(P141="x",'3 - Projects'!$L234,0)+IF(P142="x",'3 - Projects'!$L235)+IF(P143="x",'3 - Projects'!$L236)+IF(P144="x",'3 - Projects'!$L237)+IF(P145="x",'3 - Projects'!$L238)</f>
        <v>0</v>
      </c>
      <c r="Q392" s="85">
        <f>IF(Q141="x",'3 - Projects'!$L234,0)+IF(Q142="x",'3 - Projects'!$L235)+IF(Q143="x",'3 - Projects'!$L236)+IF(Q144="x",'3 - Projects'!$L237)+IF(Q145="x",'3 - Projects'!$L238)</f>
        <v>0</v>
      </c>
      <c r="R392" s="85">
        <f>IF(R141="x",'3 - Projects'!$L234,0)+IF(R142="x",'3 - Projects'!$L235)+IF(R143="x",'3 - Projects'!$L236)+IF(R144="x",'3 - Projects'!$L237)+IF(R145="x",'3 - Projects'!$L238)</f>
        <v>0</v>
      </c>
      <c r="S392" s="85">
        <f>IF(S141="x",'3 - Projects'!$L234,0)+IF(S142="x",'3 - Projects'!$L235)+IF(S143="x",'3 - Projects'!$L236)+IF(S144="x",'3 - Projects'!$L237)+IF(S145="x",'3 - Projects'!$L238)</f>
        <v>0</v>
      </c>
      <c r="T392" s="85">
        <f>IF(T141="x",'3 - Projects'!$L234,0)+IF(T142="x",'3 - Projects'!$L235)+IF(T143="x",'3 - Projects'!$L236)+IF(T144="x",'3 - Projects'!$L237)+IF(T145="x",'3 - Projects'!$L238)</f>
        <v>0</v>
      </c>
      <c r="U392" s="85">
        <f>IF(U141="x",'3 - Projects'!$L234,0)+IF(U142="x",'3 - Projects'!$L235)+IF(U143="x",'3 - Projects'!$L236)+IF(U144="x",'3 - Projects'!$L237)+IF(U145="x",'3 - Projects'!$L238)</f>
        <v>0</v>
      </c>
      <c r="V392" s="85">
        <f>IF(V141="x",'3 - Projects'!$L234,0)+IF(V142="x",'3 - Projects'!$L235)+IF(V143="x",'3 - Projects'!$L236)+IF(V144="x",'3 - Projects'!$L237)+IF(V145="x",'3 - Projects'!$L238)</f>
        <v>0</v>
      </c>
      <c r="W392" s="85">
        <f>IF(W141="x",'3 - Projects'!$L234,0)+IF(W142="x",'3 - Projects'!$L235)+IF(W143="x",'3 - Projects'!$L236)+IF(W144="x",'3 - Projects'!$L237)+IF(W145="x",'3 - Projects'!$L238)</f>
        <v>0</v>
      </c>
      <c r="X392" s="85">
        <f>IF(X141="x",'3 - Projects'!$L234,0)+IF(X142="x",'3 - Projects'!$L235)+IF(X143="x",'3 - Projects'!$L236)+IF(X144="x",'3 - Projects'!$L237)+IF(X145="x",'3 - Projects'!$L238)</f>
        <v>0</v>
      </c>
      <c r="Y392" s="85">
        <f>IF(Y141="x",'3 - Projects'!$L234,0)+IF(Y142="x",'3 - Projects'!$L235)+IF(Y143="x",'3 - Projects'!$L236)+IF(Y144="x",'3 - Projects'!$L237)+IF(Y145="x",'3 - Projects'!$L238)</f>
        <v>0</v>
      </c>
      <c r="Z392" s="85">
        <f>IF(Z141="x",'3 - Projects'!$L234,0)+IF(Z142="x",'3 - Projects'!$L235)+IF(Z143="x",'3 - Projects'!$L236)+IF(Z144="x",'3 - Projects'!$L237)+IF(Z145="x",'3 - Projects'!$L238)</f>
        <v>0</v>
      </c>
      <c r="AA392" s="85">
        <f>IF(AA141="x",'3 - Projects'!$L234,0)+IF(AA142="x",'3 - Projects'!$L235)+IF(AA143="x",'3 - Projects'!$L236)+IF(AA144="x",'3 - Projects'!$L237)+IF(AA145="x",'3 - Projects'!$L238)</f>
        <v>0</v>
      </c>
      <c r="AB392" s="85">
        <f>IF(AB141="x",'3 - Projects'!$L234,0)+IF(AB142="x",'3 - Projects'!$L235)+IF(AB143="x",'3 - Projects'!$L236)+IF(AB144="x",'3 - Projects'!$L237)+IF(AB145="x",'3 - Projects'!$L238)</f>
        <v>0</v>
      </c>
      <c r="AC392" s="85">
        <f>IF(AC141="x",'3 - Projects'!$L234,0)+IF(AC142="x",'3 - Projects'!$L235)+IF(AC143="x",'3 - Projects'!$L236)+IF(AC144="x",'3 - Projects'!$L237)+IF(AC145="x",'3 - Projects'!$L238)</f>
        <v>0</v>
      </c>
      <c r="AD392" s="85">
        <f>IF(AD141="x",'3 - Projects'!$L234,0)+IF(AD142="x",'3 - Projects'!$L235)+IF(AD143="x",'3 - Projects'!$L236)+IF(AD144="x",'3 - Projects'!$L237)+IF(AD145="x",'3 - Projects'!$L238)</f>
        <v>0</v>
      </c>
      <c r="AE392" s="85">
        <f>IF(AE141="x",'3 - Projects'!$L234,0)+IF(AE142="x",'3 - Projects'!$L235)+IF(AE143="x",'3 - Projects'!$L236)+IF(AE144="x",'3 - Projects'!$L237)+IF(AE145="x",'3 - Projects'!$L238)</f>
        <v>0</v>
      </c>
      <c r="AF392" s="85">
        <f>IF(AF141="x",'3 - Projects'!$L234,0)+IF(AF142="x",'3 - Projects'!$L235)+IF(AF143="x",'3 - Projects'!$L236)+IF(AF144="x",'3 - Projects'!$L237)+IF(AF145="x",'3 - Projects'!$L238)</f>
        <v>0</v>
      </c>
      <c r="AG392" s="85">
        <f>IF(AG141="x",'3 - Projects'!$L234,0)+IF(AG142="x",'3 - Projects'!$L235)+IF(AG143="x",'3 - Projects'!$L236)+IF(AG144="x",'3 - Projects'!$L237)+IF(AG145="x",'3 - Projects'!$L238)</f>
        <v>0</v>
      </c>
      <c r="AH392" s="85">
        <f>IF(AH141="x",'3 - Projects'!$L234,0)+IF(AH142="x",'3 - Projects'!$L235)+IF(AH143="x",'3 - Projects'!$L236)+IF(AH144="x",'3 - Projects'!$L237)+IF(AH145="x",'3 - Projects'!$L238)</f>
        <v>0</v>
      </c>
      <c r="AI392" s="85">
        <f>IF(AI141="x",'3 - Projects'!$L234,0)+IF(AI142="x",'3 - Projects'!$L235)+IF(AI143="x",'3 - Projects'!$L236)+IF(AI144="x",'3 - Projects'!$L237)+IF(AI145="x",'3 - Projects'!$L238)</f>
        <v>0</v>
      </c>
      <c r="AJ392" s="85">
        <f>IF(AJ141="x",'3 - Projects'!$L234,0)+IF(AJ142="x",'3 - Projects'!$L235)+IF(AJ143="x",'3 - Projects'!$L236)+IF(AJ144="x",'3 - Projects'!$L237)+IF(AJ145="x",'3 - Projects'!$L238)</f>
        <v>0</v>
      </c>
      <c r="AK392" s="85">
        <f>IF(AK141="x",'3 - Projects'!$L234,0)+IF(AK142="x",'3 - Projects'!$L235)+IF(AK143="x",'3 - Projects'!$L236)+IF(AK144="x",'3 - Projects'!$L237)+IF(AK145="x",'3 - Projects'!$L238)</f>
        <v>0</v>
      </c>
      <c r="AL392" s="85">
        <f>IF(AL141="x",'3 - Projects'!$L234,0)+IF(AL142="x",'3 - Projects'!$L235)+IF(AL143="x",'3 - Projects'!$L236)+IF(AL144="x",'3 - Projects'!$L237)+IF(AL145="x",'3 - Projects'!$L238)</f>
        <v>0</v>
      </c>
      <c r="AM392" s="85">
        <f>IF(AM141="x",'3 - Projects'!$L234,0)+IF(AM142="x",'3 - Projects'!$L235)+IF(AM143="x",'3 - Projects'!$L236)+IF(AM144="x",'3 - Projects'!$L237)+IF(AM145="x",'3 - Projects'!$L238)</f>
        <v>0</v>
      </c>
      <c r="AN392" s="85">
        <f>IF(AN141="x",'3 - Projects'!$L234,0)+IF(AN142="x",'3 - Projects'!$L235)+IF(AN143="x",'3 - Projects'!$L236)+IF(AN144="x",'3 - Projects'!$L237)+IF(AN145="x",'3 - Projects'!$L238)</f>
        <v>0</v>
      </c>
      <c r="AO392" s="85">
        <f>IF(AO141="x",'3 - Projects'!$L234,0)+IF(AO142="x",'3 - Projects'!$L235)+IF(AO143="x",'3 - Projects'!$L236)+IF(AO144="x",'3 - Projects'!$L237)+IF(AO145="x",'3 - Projects'!$L238)</f>
        <v>0</v>
      </c>
      <c r="AP392" s="85">
        <f>IF(AP141="x",'3 - Projects'!$L234,0)+IF(AP142="x",'3 - Projects'!$L235)+IF(AP143="x",'3 - Projects'!$L236)+IF(AP144="x",'3 - Projects'!$L237)+IF(AP145="x",'3 - Projects'!$L238)</f>
        <v>0</v>
      </c>
      <c r="AQ392" s="85">
        <f>IF(AQ141="x",'3 - Projects'!$L234,0)+IF(AQ142="x",'3 - Projects'!$L235)+IF(AQ143="x",'3 - Projects'!$L236)+IF(AQ144="x",'3 - Projects'!$L237)+IF(AQ145="x",'3 - Projects'!$L238)</f>
        <v>0</v>
      </c>
      <c r="AR392" s="85">
        <f>IF(AR141="x",'3 - Projects'!$L234,0)+IF(AR142="x",'3 - Projects'!$L235)+IF(AR143="x",'3 - Projects'!$L236)+IF(AR144="x",'3 - Projects'!$L237)+IF(AR145="x",'3 - Projects'!$L238)</f>
        <v>0</v>
      </c>
      <c r="AS392" s="85">
        <f>IF(AS141="x",'3 - Projects'!$L234,0)+IF(AS142="x",'3 - Projects'!$L235)+IF(AS143="x",'3 - Projects'!$L236)+IF(AS144="x",'3 - Projects'!$L237)+IF(AS145="x",'3 - Projects'!$L238)</f>
        <v>0</v>
      </c>
      <c r="AT392" s="85">
        <f>IF(AT141="x",'3 - Projects'!$L234,0)+IF(AT142="x",'3 - Projects'!$L235)+IF(AT143="x",'3 - Projects'!$L236)+IF(AT144="x",'3 - Projects'!$L237)+IF(AT145="x",'3 - Projects'!$L238)</f>
        <v>0</v>
      </c>
      <c r="AU392" s="85">
        <f>IF(AU141="x",'3 - Projects'!$L234,0)+IF(AU142="x",'3 - Projects'!$L235)+IF(AU143="x",'3 - Projects'!$L236)+IF(AU144="x",'3 - Projects'!$L237)+IF(AU145="x",'3 - Projects'!$L238)</f>
        <v>0</v>
      </c>
      <c r="AV392" s="85">
        <f>IF(AV141="x",'3 - Projects'!$L234,0)+IF(AV142="x",'3 - Projects'!$L235)+IF(AV143="x",'3 - Projects'!$L236)+IF(AV144="x",'3 - Projects'!$L237)+IF(AV145="x",'3 - Projects'!$L238)</f>
        <v>0</v>
      </c>
      <c r="AW392" s="85">
        <f>IF(AW141="x",'3 - Projects'!$L234,0)+IF(AW142="x",'3 - Projects'!$L235)+IF(AW143="x",'3 - Projects'!$L236)+IF(AW144="x",'3 - Projects'!$L237)+IF(AW145="x",'3 - Projects'!$L238)</f>
        <v>0</v>
      </c>
      <c r="AX392" s="85">
        <f>IF(AX141="x",'3 - Projects'!$L234,0)+IF(AX142="x",'3 - Projects'!$L235)+IF(AX143="x",'3 - Projects'!$L236)+IF(AX144="x",'3 - Projects'!$L237)+IF(AX145="x",'3 - Projects'!$L238)</f>
        <v>0</v>
      </c>
      <c r="AY392" s="85">
        <f>IF(AY141="x",'3 - Projects'!$L234,0)+IF(AY142="x",'3 - Projects'!$L235)+IF(AY143="x",'3 - Projects'!$L236)+IF(AY144="x",'3 - Projects'!$L237)+IF(AY145="x",'3 - Projects'!$L238)</f>
        <v>0</v>
      </c>
      <c r="AZ392" s="85">
        <f>IF(AZ141="x",'3 - Projects'!$L234,0)+IF(AZ142="x",'3 - Projects'!$L235)+IF(AZ143="x",'3 - Projects'!$L236)+IF(AZ144="x",'3 - Projects'!$L237)+IF(AZ145="x",'3 - Projects'!$L238)</f>
        <v>0</v>
      </c>
      <c r="BA392" s="85">
        <f>IF(BA141="x",'3 - Projects'!$L234,0)+IF(BA142="x",'3 - Projects'!$L235)+IF(BA143="x",'3 - Projects'!$L236)+IF(BA144="x",'3 - Projects'!$L237)+IF(BA145="x",'3 - Projects'!$L238)</f>
        <v>0</v>
      </c>
      <c r="BB392" s="85">
        <f>IF(BB141="x",'3 - Projects'!$L234,0)+IF(BB142="x",'3 - Projects'!$L235)+IF(BB143="x",'3 - Projects'!$L236)+IF(BB144="x",'3 - Projects'!$L237)+IF(BB145="x",'3 - Projects'!$L238)</f>
        <v>0</v>
      </c>
      <c r="BC392" s="85">
        <f>IF(BC141="x",'3 - Projects'!$L234,0)+IF(BC142="x",'3 - Projects'!$L235)+IF(BC143="x",'3 - Projects'!$L236)+IF(BC144="x",'3 - Projects'!$L237)+IF(BC145="x",'3 - Projects'!$L238)</f>
        <v>0</v>
      </c>
      <c r="BD392" s="85">
        <f>IF(BD141="x",'3 - Projects'!$L234,0)+IF(BD142="x",'3 - Projects'!$L235)+IF(BD143="x",'3 - Projects'!$L236)+IF(BD144="x",'3 - Projects'!$L237)+IF(BD145="x",'3 - Projects'!$L238)</f>
        <v>0</v>
      </c>
      <c r="BE392" s="85">
        <f>IF(BE141="x",'3 - Projects'!$L234,0)+IF(BE142="x",'3 - Projects'!$L235)+IF(BE143="x",'3 - Projects'!$L236)+IF(BE144="x",'3 - Projects'!$L237)+IF(BE145="x",'3 - Projects'!$L238)</f>
        <v>0</v>
      </c>
      <c r="BF392" s="85">
        <f>IF(BF141="x",'3 - Projects'!$L234,0)+IF(BF142="x",'3 - Projects'!$L235)+IF(BF143="x",'3 - Projects'!$L236)+IF(BF144="x",'3 - Projects'!$L237)+IF(BF145="x",'3 - Projects'!$L238)</f>
        <v>0</v>
      </c>
      <c r="BG392" s="85">
        <f>IF(BG141="x",'3 - Projects'!$L234,0)+IF(BG142="x",'3 - Projects'!$L235)+IF(BG143="x",'3 - Projects'!$L236)+IF(BG144="x",'3 - Projects'!$L237)+IF(BG145="x",'3 - Projects'!$L238)</f>
        <v>0</v>
      </c>
      <c r="BH392" s="86">
        <f>IF(BH141="x",'3 - Projects'!$L234,0)+IF(BH142="x",'3 - Projects'!$L235)+IF(BH143="x",'3 - Projects'!$L236)+IF(BH144="x",'3 - Projects'!$L237)+IF(BH145="x",'3 - Projects'!$L238)</f>
        <v>0</v>
      </c>
    </row>
    <row r="393" spans="1:60">
      <c r="A393" s="84"/>
      <c r="B393" s="85" t="str">
        <f>IF(Resource7_Name&lt;&gt;"",Resource7_Name&amp;"(s)","")</f>
        <v/>
      </c>
      <c r="C393" s="85"/>
      <c r="D393" s="85"/>
      <c r="E393" s="85"/>
      <c r="F393" s="85"/>
      <c r="G393" s="85"/>
      <c r="H393" s="85"/>
      <c r="I393" s="84">
        <f>IF(I141="x",'3 - Projects'!$M234,0)+IF(I142="x",'3 - Projects'!$M235)+IF(I143="x",'3 - Projects'!$M236)+IF(I144="x",'3 - Projects'!$M237)+IF(I145="x",'3 - Projects'!$M238)</f>
        <v>0</v>
      </c>
      <c r="J393" s="85">
        <f>IF(J141="x",'3 - Projects'!$M234,0)+IF(J142="x",'3 - Projects'!$M235)+IF(J143="x",'3 - Projects'!$M236)+IF(J144="x",'3 - Projects'!$M237)+IF(J145="x",'3 - Projects'!$M238)</f>
        <v>0</v>
      </c>
      <c r="K393" s="85">
        <f>IF(K141="x",'3 - Projects'!$M234,0)+IF(K142="x",'3 - Projects'!$M235)+IF(K143="x",'3 - Projects'!$M236)+IF(K144="x",'3 - Projects'!$M237)+IF(K145="x",'3 - Projects'!$M238)</f>
        <v>0</v>
      </c>
      <c r="L393" s="85">
        <f>IF(L141="x",'3 - Projects'!$M234,0)+IF(L142="x",'3 - Projects'!$M235)+IF(L143="x",'3 - Projects'!$M236)+IF(L144="x",'3 - Projects'!$M237)+IF(L145="x",'3 - Projects'!$M238)</f>
        <v>0</v>
      </c>
      <c r="M393" s="85">
        <f>IF(M141="x",'3 - Projects'!$M234,0)+IF(M142="x",'3 - Projects'!$M235)+IF(M143="x",'3 - Projects'!$M236)+IF(M144="x",'3 - Projects'!$M237)+IF(M145="x",'3 - Projects'!$M238)</f>
        <v>0</v>
      </c>
      <c r="N393" s="85">
        <f>IF(N141="x",'3 - Projects'!$M234,0)+IF(N142="x",'3 - Projects'!$M235)+IF(N143="x",'3 - Projects'!$M236)+IF(N144="x",'3 - Projects'!$M237)+IF(N145="x",'3 - Projects'!$M238)</f>
        <v>0</v>
      </c>
      <c r="O393" s="85">
        <f>IF(O141="x",'3 - Projects'!$M234,0)+IF(O142="x",'3 - Projects'!$M235)+IF(O143="x",'3 - Projects'!$M236)+IF(O144="x",'3 - Projects'!$M237)+IF(O145="x",'3 - Projects'!$M238)</f>
        <v>0</v>
      </c>
      <c r="P393" s="85">
        <f>IF(P141="x",'3 - Projects'!$M234,0)+IF(P142="x",'3 - Projects'!$M235)+IF(P143="x",'3 - Projects'!$M236)+IF(P144="x",'3 - Projects'!$M237)+IF(P145="x",'3 - Projects'!$M238)</f>
        <v>0</v>
      </c>
      <c r="Q393" s="85">
        <f>IF(Q141="x",'3 - Projects'!$M234,0)+IF(Q142="x",'3 - Projects'!$M235)+IF(Q143="x",'3 - Projects'!$M236)+IF(Q144="x",'3 - Projects'!$M237)+IF(Q145="x",'3 - Projects'!$M238)</f>
        <v>0</v>
      </c>
      <c r="R393" s="85">
        <f>IF(R141="x",'3 - Projects'!$M234,0)+IF(R142="x",'3 - Projects'!$M235)+IF(R143="x",'3 - Projects'!$M236)+IF(R144="x",'3 - Projects'!$M237)+IF(R145="x",'3 - Projects'!$M238)</f>
        <v>0</v>
      </c>
      <c r="S393" s="85">
        <f>IF(S141="x",'3 - Projects'!$M234,0)+IF(S142="x",'3 - Projects'!$M235)+IF(S143="x",'3 - Projects'!$M236)+IF(S144="x",'3 - Projects'!$M237)+IF(S145="x",'3 - Projects'!$M238)</f>
        <v>0</v>
      </c>
      <c r="T393" s="85">
        <f>IF(T141="x",'3 - Projects'!$M234,0)+IF(T142="x",'3 - Projects'!$M235)+IF(T143="x",'3 - Projects'!$M236)+IF(T144="x",'3 - Projects'!$M237)+IF(T145="x",'3 - Projects'!$M238)</f>
        <v>0</v>
      </c>
      <c r="U393" s="85">
        <f>IF(U141="x",'3 - Projects'!$M234,0)+IF(U142="x",'3 - Projects'!$M235)+IF(U143="x",'3 - Projects'!$M236)+IF(U144="x",'3 - Projects'!$M237)+IF(U145="x",'3 - Projects'!$M238)</f>
        <v>0</v>
      </c>
      <c r="V393" s="85">
        <f>IF(V141="x",'3 - Projects'!$M234,0)+IF(V142="x",'3 - Projects'!$M235)+IF(V143="x",'3 - Projects'!$M236)+IF(V144="x",'3 - Projects'!$M237)+IF(V145="x",'3 - Projects'!$M238)</f>
        <v>0</v>
      </c>
      <c r="W393" s="85">
        <f>IF(W141="x",'3 - Projects'!$M234,0)+IF(W142="x",'3 - Projects'!$M235)+IF(W143="x",'3 - Projects'!$M236)+IF(W144="x",'3 - Projects'!$M237)+IF(W145="x",'3 - Projects'!$M238)</f>
        <v>0</v>
      </c>
      <c r="X393" s="85">
        <f>IF(X141="x",'3 - Projects'!$M234,0)+IF(X142="x",'3 - Projects'!$M235)+IF(X143="x",'3 - Projects'!$M236)+IF(X144="x",'3 - Projects'!$M237)+IF(X145="x",'3 - Projects'!$M238)</f>
        <v>0</v>
      </c>
      <c r="Y393" s="85">
        <f>IF(Y141="x",'3 - Projects'!$M234,0)+IF(Y142="x",'3 - Projects'!$M235)+IF(Y143="x",'3 - Projects'!$M236)+IF(Y144="x",'3 - Projects'!$M237)+IF(Y145="x",'3 - Projects'!$M238)</f>
        <v>0</v>
      </c>
      <c r="Z393" s="85">
        <f>IF(Z141="x",'3 - Projects'!$M234,0)+IF(Z142="x",'3 - Projects'!$M235)+IF(Z143="x",'3 - Projects'!$M236)+IF(Z144="x",'3 - Projects'!$M237)+IF(Z145="x",'3 - Projects'!$M238)</f>
        <v>0</v>
      </c>
      <c r="AA393" s="85">
        <f>IF(AA141="x",'3 - Projects'!$M234,0)+IF(AA142="x",'3 - Projects'!$M235)+IF(AA143="x",'3 - Projects'!$M236)+IF(AA144="x",'3 - Projects'!$M237)+IF(AA145="x",'3 - Projects'!$M238)</f>
        <v>0</v>
      </c>
      <c r="AB393" s="85">
        <f>IF(AB141="x",'3 - Projects'!$M234,0)+IF(AB142="x",'3 - Projects'!$M235)+IF(AB143="x",'3 - Projects'!$M236)+IF(AB144="x",'3 - Projects'!$M237)+IF(AB145="x",'3 - Projects'!$M238)</f>
        <v>0</v>
      </c>
      <c r="AC393" s="85">
        <f>IF(AC141="x",'3 - Projects'!$M234,0)+IF(AC142="x",'3 - Projects'!$M235)+IF(AC143="x",'3 - Projects'!$M236)+IF(AC144="x",'3 - Projects'!$M237)+IF(AC145="x",'3 - Projects'!$M238)</f>
        <v>0</v>
      </c>
      <c r="AD393" s="85">
        <f>IF(AD141="x",'3 - Projects'!$M234,0)+IF(AD142="x",'3 - Projects'!$M235)+IF(AD143="x",'3 - Projects'!$M236)+IF(AD144="x",'3 - Projects'!$M237)+IF(AD145="x",'3 - Projects'!$M238)</f>
        <v>0</v>
      </c>
      <c r="AE393" s="85">
        <f>IF(AE141="x",'3 - Projects'!$M234,0)+IF(AE142="x",'3 - Projects'!$M235)+IF(AE143="x",'3 - Projects'!$M236)+IF(AE144="x",'3 - Projects'!$M237)+IF(AE145="x",'3 - Projects'!$M238)</f>
        <v>0</v>
      </c>
      <c r="AF393" s="85">
        <f>IF(AF141="x",'3 - Projects'!$M234,0)+IF(AF142="x",'3 - Projects'!$M235)+IF(AF143="x",'3 - Projects'!$M236)+IF(AF144="x",'3 - Projects'!$M237)+IF(AF145="x",'3 - Projects'!$M238)</f>
        <v>0</v>
      </c>
      <c r="AG393" s="85">
        <f>IF(AG141="x",'3 - Projects'!$M234,0)+IF(AG142="x",'3 - Projects'!$M235)+IF(AG143="x",'3 - Projects'!$M236)+IF(AG144="x",'3 - Projects'!$M237)+IF(AG145="x",'3 - Projects'!$M238)</f>
        <v>0</v>
      </c>
      <c r="AH393" s="85">
        <f>IF(AH141="x",'3 - Projects'!$M234,0)+IF(AH142="x",'3 - Projects'!$M235)+IF(AH143="x",'3 - Projects'!$M236)+IF(AH144="x",'3 - Projects'!$M237)+IF(AH145="x",'3 - Projects'!$M238)</f>
        <v>0</v>
      </c>
      <c r="AI393" s="85">
        <f>IF(AI141="x",'3 - Projects'!$M234,0)+IF(AI142="x",'3 - Projects'!$M235)+IF(AI143="x",'3 - Projects'!$M236)+IF(AI144="x",'3 - Projects'!$M237)+IF(AI145="x",'3 - Projects'!$M238)</f>
        <v>0</v>
      </c>
      <c r="AJ393" s="85">
        <f>IF(AJ141="x",'3 - Projects'!$M234,0)+IF(AJ142="x",'3 - Projects'!$M235)+IF(AJ143="x",'3 - Projects'!$M236)+IF(AJ144="x",'3 - Projects'!$M237)+IF(AJ145="x",'3 - Projects'!$M238)</f>
        <v>0</v>
      </c>
      <c r="AK393" s="85">
        <f>IF(AK141="x",'3 - Projects'!$M234,0)+IF(AK142="x",'3 - Projects'!$M235)+IF(AK143="x",'3 - Projects'!$M236)+IF(AK144="x",'3 - Projects'!$M237)+IF(AK145="x",'3 - Projects'!$M238)</f>
        <v>0</v>
      </c>
      <c r="AL393" s="85">
        <f>IF(AL141="x",'3 - Projects'!$M234,0)+IF(AL142="x",'3 - Projects'!$M235)+IF(AL143="x",'3 - Projects'!$M236)+IF(AL144="x",'3 - Projects'!$M237)+IF(AL145="x",'3 - Projects'!$M238)</f>
        <v>0</v>
      </c>
      <c r="AM393" s="85">
        <f>IF(AM141="x",'3 - Projects'!$M234,0)+IF(AM142="x",'3 - Projects'!$M235)+IF(AM143="x",'3 - Projects'!$M236)+IF(AM144="x",'3 - Projects'!$M237)+IF(AM145="x",'3 - Projects'!$M238)</f>
        <v>0</v>
      </c>
      <c r="AN393" s="85">
        <f>IF(AN141="x",'3 - Projects'!$M234,0)+IF(AN142="x",'3 - Projects'!$M235)+IF(AN143="x",'3 - Projects'!$M236)+IF(AN144="x",'3 - Projects'!$M237)+IF(AN145="x",'3 - Projects'!$M238)</f>
        <v>0</v>
      </c>
      <c r="AO393" s="85">
        <f>IF(AO141="x",'3 - Projects'!$M234,0)+IF(AO142="x",'3 - Projects'!$M235)+IF(AO143="x",'3 - Projects'!$M236)+IF(AO144="x",'3 - Projects'!$M237)+IF(AO145="x",'3 - Projects'!$M238)</f>
        <v>0</v>
      </c>
      <c r="AP393" s="85">
        <f>IF(AP141="x",'3 - Projects'!$M234,0)+IF(AP142="x",'3 - Projects'!$M235)+IF(AP143="x",'3 - Projects'!$M236)+IF(AP144="x",'3 - Projects'!$M237)+IF(AP145="x",'3 - Projects'!$M238)</f>
        <v>0</v>
      </c>
      <c r="AQ393" s="85">
        <f>IF(AQ141="x",'3 - Projects'!$M234,0)+IF(AQ142="x",'3 - Projects'!$M235)+IF(AQ143="x",'3 - Projects'!$M236)+IF(AQ144="x",'3 - Projects'!$M237)+IF(AQ145="x",'3 - Projects'!$M238)</f>
        <v>0</v>
      </c>
      <c r="AR393" s="85">
        <f>IF(AR141="x",'3 - Projects'!$M234,0)+IF(AR142="x",'3 - Projects'!$M235)+IF(AR143="x",'3 - Projects'!$M236)+IF(AR144="x",'3 - Projects'!$M237)+IF(AR145="x",'3 - Projects'!$M238)</f>
        <v>0</v>
      </c>
      <c r="AS393" s="85">
        <f>IF(AS141="x",'3 - Projects'!$M234,0)+IF(AS142="x",'3 - Projects'!$M235)+IF(AS143="x",'3 - Projects'!$M236)+IF(AS144="x",'3 - Projects'!$M237)+IF(AS145="x",'3 - Projects'!$M238)</f>
        <v>0</v>
      </c>
      <c r="AT393" s="85">
        <f>IF(AT141="x",'3 - Projects'!$M234,0)+IF(AT142="x",'3 - Projects'!$M235)+IF(AT143="x",'3 - Projects'!$M236)+IF(AT144="x",'3 - Projects'!$M237)+IF(AT145="x",'3 - Projects'!$M238)</f>
        <v>0</v>
      </c>
      <c r="AU393" s="85">
        <f>IF(AU141="x",'3 - Projects'!$M234,0)+IF(AU142="x",'3 - Projects'!$M235)+IF(AU143="x",'3 - Projects'!$M236)+IF(AU144="x",'3 - Projects'!$M237)+IF(AU145="x",'3 - Projects'!$M238)</f>
        <v>0</v>
      </c>
      <c r="AV393" s="85">
        <f>IF(AV141="x",'3 - Projects'!$M234,0)+IF(AV142="x",'3 - Projects'!$M235)+IF(AV143="x",'3 - Projects'!$M236)+IF(AV144="x",'3 - Projects'!$M237)+IF(AV145="x",'3 - Projects'!$M238)</f>
        <v>0</v>
      </c>
      <c r="AW393" s="85">
        <f>IF(AW141="x",'3 - Projects'!$M234,0)+IF(AW142="x",'3 - Projects'!$M235)+IF(AW143="x",'3 - Projects'!$M236)+IF(AW144="x",'3 - Projects'!$M237)+IF(AW145="x",'3 - Projects'!$M238)</f>
        <v>0</v>
      </c>
      <c r="AX393" s="85">
        <f>IF(AX141="x",'3 - Projects'!$M234,0)+IF(AX142="x",'3 - Projects'!$M235)+IF(AX143="x",'3 - Projects'!$M236)+IF(AX144="x",'3 - Projects'!$M237)+IF(AX145="x",'3 - Projects'!$M238)</f>
        <v>0</v>
      </c>
      <c r="AY393" s="85">
        <f>IF(AY141="x",'3 - Projects'!$M234,0)+IF(AY142="x",'3 - Projects'!$M235)+IF(AY143="x",'3 - Projects'!$M236)+IF(AY144="x",'3 - Projects'!$M237)+IF(AY145="x",'3 - Projects'!$M238)</f>
        <v>0</v>
      </c>
      <c r="AZ393" s="85">
        <f>IF(AZ141="x",'3 - Projects'!$M234,0)+IF(AZ142="x",'3 - Projects'!$M235)+IF(AZ143="x",'3 - Projects'!$M236)+IF(AZ144="x",'3 - Projects'!$M237)+IF(AZ145="x",'3 - Projects'!$M238)</f>
        <v>0</v>
      </c>
      <c r="BA393" s="85">
        <f>IF(BA141="x",'3 - Projects'!$M234,0)+IF(BA142="x",'3 - Projects'!$M235)+IF(BA143="x",'3 - Projects'!$M236)+IF(BA144="x",'3 - Projects'!$M237)+IF(BA145="x",'3 - Projects'!$M238)</f>
        <v>0</v>
      </c>
      <c r="BB393" s="85">
        <f>IF(BB141="x",'3 - Projects'!$M234,0)+IF(BB142="x",'3 - Projects'!$M235)+IF(BB143="x",'3 - Projects'!$M236)+IF(BB144="x",'3 - Projects'!$M237)+IF(BB145="x",'3 - Projects'!$M238)</f>
        <v>0</v>
      </c>
      <c r="BC393" s="85">
        <f>IF(BC141="x",'3 - Projects'!$M234,0)+IF(BC142="x",'3 - Projects'!$M235)+IF(BC143="x",'3 - Projects'!$M236)+IF(BC144="x",'3 - Projects'!$M237)+IF(BC145="x",'3 - Projects'!$M238)</f>
        <v>0</v>
      </c>
      <c r="BD393" s="85">
        <f>IF(BD141="x",'3 - Projects'!$M234,0)+IF(BD142="x",'3 - Projects'!$M235)+IF(BD143="x",'3 - Projects'!$M236)+IF(BD144="x",'3 - Projects'!$M237)+IF(BD145="x",'3 - Projects'!$M238)</f>
        <v>0</v>
      </c>
      <c r="BE393" s="85">
        <f>IF(BE141="x",'3 - Projects'!$M234,0)+IF(BE142="x",'3 - Projects'!$M235)+IF(BE143="x",'3 - Projects'!$M236)+IF(BE144="x",'3 - Projects'!$M237)+IF(BE145="x",'3 - Projects'!$M238)</f>
        <v>0</v>
      </c>
      <c r="BF393" s="85">
        <f>IF(BF141="x",'3 - Projects'!$M234,0)+IF(BF142="x",'3 - Projects'!$M235)+IF(BF143="x",'3 - Projects'!$M236)+IF(BF144="x",'3 - Projects'!$M237)+IF(BF145="x",'3 - Projects'!$M238)</f>
        <v>0</v>
      </c>
      <c r="BG393" s="85">
        <f>IF(BG141="x",'3 - Projects'!$M234,0)+IF(BG142="x",'3 - Projects'!$M235)+IF(BG143="x",'3 - Projects'!$M236)+IF(BG144="x",'3 - Projects'!$M237)+IF(BG145="x",'3 - Projects'!$M238)</f>
        <v>0</v>
      </c>
      <c r="BH393" s="86">
        <f>IF(BH141="x",'3 - Projects'!$M234,0)+IF(BH142="x",'3 - Projects'!$M235)+IF(BH143="x",'3 - Projects'!$M236)+IF(BH144="x",'3 - Projects'!$M237)+IF(BH145="x",'3 - Projects'!$M238)</f>
        <v>0</v>
      </c>
    </row>
    <row r="394" spans="1:60">
      <c r="A394" s="84"/>
      <c r="B394" s="85" t="str">
        <f>IF(Resource8_Name&lt;&gt;"",Resource8_Name&amp;"(s)","")</f>
        <v/>
      </c>
      <c r="C394" s="85"/>
      <c r="D394" s="85"/>
      <c r="E394" s="85"/>
      <c r="F394" s="85"/>
      <c r="G394" s="85"/>
      <c r="H394" s="85"/>
      <c r="I394" s="84">
        <f>IF(I141="x",'3 - Projects'!$N234,0)+IF(I142="x",'3 - Projects'!$N235)+IF(I143="x",'3 - Projects'!$N236)+IF(I144="x",'3 - Projects'!$N237)+IF(I145="x",'3 - Projects'!$N238)</f>
        <v>0</v>
      </c>
      <c r="J394" s="85">
        <f>IF(J141="x",'3 - Projects'!$N234,0)+IF(J142="x",'3 - Projects'!$N235)+IF(J143="x",'3 - Projects'!$N236)+IF(J144="x",'3 - Projects'!$N237)+IF(J145="x",'3 - Projects'!$N238)</f>
        <v>0</v>
      </c>
      <c r="K394" s="85">
        <f>IF(K141="x",'3 - Projects'!$N234,0)+IF(K142="x",'3 - Projects'!$N235)+IF(K143="x",'3 - Projects'!$N236)+IF(K144="x",'3 - Projects'!$N237)+IF(K145="x",'3 - Projects'!$N238)</f>
        <v>0</v>
      </c>
      <c r="L394" s="85">
        <f>IF(L141="x",'3 - Projects'!$N234,0)+IF(L142="x",'3 - Projects'!$N235)+IF(L143="x",'3 - Projects'!$N236)+IF(L144="x",'3 - Projects'!$N237)+IF(L145="x",'3 - Projects'!$N238)</f>
        <v>0</v>
      </c>
      <c r="M394" s="85">
        <f>IF(M141="x",'3 - Projects'!$N234,0)+IF(M142="x",'3 - Projects'!$N235)+IF(M143="x",'3 - Projects'!$N236)+IF(M144="x",'3 - Projects'!$N237)+IF(M145="x",'3 - Projects'!$N238)</f>
        <v>0</v>
      </c>
      <c r="N394" s="85">
        <f>IF(N141="x",'3 - Projects'!$N234,0)+IF(N142="x",'3 - Projects'!$N235)+IF(N143="x",'3 - Projects'!$N236)+IF(N144="x",'3 - Projects'!$N237)+IF(N145="x",'3 - Projects'!$N238)</f>
        <v>0</v>
      </c>
      <c r="O394" s="85">
        <f>IF(O141="x",'3 - Projects'!$N234,0)+IF(O142="x",'3 - Projects'!$N235)+IF(O143="x",'3 - Projects'!$N236)+IF(O144="x",'3 - Projects'!$N237)+IF(O145="x",'3 - Projects'!$N238)</f>
        <v>0</v>
      </c>
      <c r="P394" s="85">
        <f>IF(P141="x",'3 - Projects'!$N234,0)+IF(P142="x",'3 - Projects'!$N235)+IF(P143="x",'3 - Projects'!$N236)+IF(P144="x",'3 - Projects'!$N237)+IF(P145="x",'3 - Projects'!$N238)</f>
        <v>0</v>
      </c>
      <c r="Q394" s="85">
        <f>IF(Q141="x",'3 - Projects'!$N234,0)+IF(Q142="x",'3 - Projects'!$N235)+IF(Q143="x",'3 - Projects'!$N236)+IF(Q144="x",'3 - Projects'!$N237)+IF(Q145="x",'3 - Projects'!$N238)</f>
        <v>0</v>
      </c>
      <c r="R394" s="85">
        <f>IF(R141="x",'3 - Projects'!$N234,0)+IF(R142="x",'3 - Projects'!$N235)+IF(R143="x",'3 - Projects'!$N236)+IF(R144="x",'3 - Projects'!$N237)+IF(R145="x",'3 - Projects'!$N238)</f>
        <v>0</v>
      </c>
      <c r="S394" s="85">
        <f>IF(S141="x",'3 - Projects'!$N234,0)+IF(S142="x",'3 - Projects'!$N235)+IF(S143="x",'3 - Projects'!$N236)+IF(S144="x",'3 - Projects'!$N237)+IF(S145="x",'3 - Projects'!$N238)</f>
        <v>0</v>
      </c>
      <c r="T394" s="85">
        <f>IF(T141="x",'3 - Projects'!$N234,0)+IF(T142="x",'3 - Projects'!$N235)+IF(T143="x",'3 - Projects'!$N236)+IF(T144="x",'3 - Projects'!$N237)+IF(T145="x",'3 - Projects'!$N238)</f>
        <v>0</v>
      </c>
      <c r="U394" s="85">
        <f>IF(U141="x",'3 - Projects'!$N234,0)+IF(U142="x",'3 - Projects'!$N235)+IF(U143="x",'3 - Projects'!$N236)+IF(U144="x",'3 - Projects'!$N237)+IF(U145="x",'3 - Projects'!$N238)</f>
        <v>0</v>
      </c>
      <c r="V394" s="85">
        <f>IF(V141="x",'3 - Projects'!$N234,0)+IF(V142="x",'3 - Projects'!$N235)+IF(V143="x",'3 - Projects'!$N236)+IF(V144="x",'3 - Projects'!$N237)+IF(V145="x",'3 - Projects'!$N238)</f>
        <v>0</v>
      </c>
      <c r="W394" s="85">
        <f>IF(W141="x",'3 - Projects'!$N234,0)+IF(W142="x",'3 - Projects'!$N235)+IF(W143="x",'3 - Projects'!$N236)+IF(W144="x",'3 - Projects'!$N237)+IF(W145="x",'3 - Projects'!$N238)</f>
        <v>0</v>
      </c>
      <c r="X394" s="85">
        <f>IF(X141="x",'3 - Projects'!$N234,0)+IF(X142="x",'3 - Projects'!$N235)+IF(X143="x",'3 - Projects'!$N236)+IF(X144="x",'3 - Projects'!$N237)+IF(X145="x",'3 - Projects'!$N238)</f>
        <v>0</v>
      </c>
      <c r="Y394" s="85">
        <f>IF(Y141="x",'3 - Projects'!$N234,0)+IF(Y142="x",'3 - Projects'!$N235)+IF(Y143="x",'3 - Projects'!$N236)+IF(Y144="x",'3 - Projects'!$N237)+IF(Y145="x",'3 - Projects'!$N238)</f>
        <v>0</v>
      </c>
      <c r="Z394" s="85">
        <f>IF(Z141="x",'3 - Projects'!$N234,0)+IF(Z142="x",'3 - Projects'!$N235)+IF(Z143="x",'3 - Projects'!$N236)+IF(Z144="x",'3 - Projects'!$N237)+IF(Z145="x",'3 - Projects'!$N238)</f>
        <v>0</v>
      </c>
      <c r="AA394" s="85">
        <f>IF(AA141="x",'3 - Projects'!$N234,0)+IF(AA142="x",'3 - Projects'!$N235)+IF(AA143="x",'3 - Projects'!$N236)+IF(AA144="x",'3 - Projects'!$N237)+IF(AA145="x",'3 - Projects'!$N238)</f>
        <v>0</v>
      </c>
      <c r="AB394" s="85">
        <f>IF(AB141="x",'3 - Projects'!$N234,0)+IF(AB142="x",'3 - Projects'!$N235)+IF(AB143="x",'3 - Projects'!$N236)+IF(AB144="x",'3 - Projects'!$N237)+IF(AB145="x",'3 - Projects'!$N238)</f>
        <v>0</v>
      </c>
      <c r="AC394" s="85">
        <f>IF(AC141="x",'3 - Projects'!$N234,0)+IF(AC142="x",'3 - Projects'!$N235)+IF(AC143="x",'3 - Projects'!$N236)+IF(AC144="x",'3 - Projects'!$N237)+IF(AC145="x",'3 - Projects'!$N238)</f>
        <v>0</v>
      </c>
      <c r="AD394" s="85">
        <f>IF(AD141="x",'3 - Projects'!$N234,0)+IF(AD142="x",'3 - Projects'!$N235)+IF(AD143="x",'3 - Projects'!$N236)+IF(AD144="x",'3 - Projects'!$N237)+IF(AD145="x",'3 - Projects'!$N238)</f>
        <v>0</v>
      </c>
      <c r="AE394" s="85">
        <f>IF(AE141="x",'3 - Projects'!$N234,0)+IF(AE142="x",'3 - Projects'!$N235)+IF(AE143="x",'3 - Projects'!$N236)+IF(AE144="x",'3 - Projects'!$N237)+IF(AE145="x",'3 - Projects'!$N238)</f>
        <v>0</v>
      </c>
      <c r="AF394" s="85">
        <f>IF(AF141="x",'3 - Projects'!$N234,0)+IF(AF142="x",'3 - Projects'!$N235)+IF(AF143="x",'3 - Projects'!$N236)+IF(AF144="x",'3 - Projects'!$N237)+IF(AF145="x",'3 - Projects'!$N238)</f>
        <v>0</v>
      </c>
      <c r="AG394" s="85">
        <f>IF(AG141="x",'3 - Projects'!$N234,0)+IF(AG142="x",'3 - Projects'!$N235)+IF(AG143="x",'3 - Projects'!$N236)+IF(AG144="x",'3 - Projects'!$N237)+IF(AG145="x",'3 - Projects'!$N238)</f>
        <v>0</v>
      </c>
      <c r="AH394" s="85">
        <f>IF(AH141="x",'3 - Projects'!$N234,0)+IF(AH142="x",'3 - Projects'!$N235)+IF(AH143="x",'3 - Projects'!$N236)+IF(AH144="x",'3 - Projects'!$N237)+IF(AH145="x",'3 - Projects'!$N238)</f>
        <v>0</v>
      </c>
      <c r="AI394" s="85">
        <f>IF(AI141="x",'3 - Projects'!$N234,0)+IF(AI142="x",'3 - Projects'!$N235)+IF(AI143="x",'3 - Projects'!$N236)+IF(AI144="x",'3 - Projects'!$N237)+IF(AI145="x",'3 - Projects'!$N238)</f>
        <v>0</v>
      </c>
      <c r="AJ394" s="85">
        <f>IF(AJ141="x",'3 - Projects'!$N234,0)+IF(AJ142="x",'3 - Projects'!$N235)+IF(AJ143="x",'3 - Projects'!$N236)+IF(AJ144="x",'3 - Projects'!$N237)+IF(AJ145="x",'3 - Projects'!$N238)</f>
        <v>0</v>
      </c>
      <c r="AK394" s="85">
        <f>IF(AK141="x",'3 - Projects'!$N234,0)+IF(AK142="x",'3 - Projects'!$N235)+IF(AK143="x",'3 - Projects'!$N236)+IF(AK144="x",'3 - Projects'!$N237)+IF(AK145="x",'3 - Projects'!$N238)</f>
        <v>0</v>
      </c>
      <c r="AL394" s="85">
        <f>IF(AL141="x",'3 - Projects'!$N234,0)+IF(AL142="x",'3 - Projects'!$N235)+IF(AL143="x",'3 - Projects'!$N236)+IF(AL144="x",'3 - Projects'!$N237)+IF(AL145="x",'3 - Projects'!$N238)</f>
        <v>0</v>
      </c>
      <c r="AM394" s="85">
        <f>IF(AM141="x",'3 - Projects'!$N234,0)+IF(AM142="x",'3 - Projects'!$N235)+IF(AM143="x",'3 - Projects'!$N236)+IF(AM144="x",'3 - Projects'!$N237)+IF(AM145="x",'3 - Projects'!$N238)</f>
        <v>0</v>
      </c>
      <c r="AN394" s="85">
        <f>IF(AN141="x",'3 - Projects'!$N234,0)+IF(AN142="x",'3 - Projects'!$N235)+IF(AN143="x",'3 - Projects'!$N236)+IF(AN144="x",'3 - Projects'!$N237)+IF(AN145="x",'3 - Projects'!$N238)</f>
        <v>0</v>
      </c>
      <c r="AO394" s="85">
        <f>IF(AO141="x",'3 - Projects'!$N234,0)+IF(AO142="x",'3 - Projects'!$N235)+IF(AO143="x",'3 - Projects'!$N236)+IF(AO144="x",'3 - Projects'!$N237)+IF(AO145="x",'3 - Projects'!$N238)</f>
        <v>0</v>
      </c>
      <c r="AP394" s="85">
        <f>IF(AP141="x",'3 - Projects'!$N234,0)+IF(AP142="x",'3 - Projects'!$N235)+IF(AP143="x",'3 - Projects'!$N236)+IF(AP144="x",'3 - Projects'!$N237)+IF(AP145="x",'3 - Projects'!$N238)</f>
        <v>0</v>
      </c>
      <c r="AQ394" s="85">
        <f>IF(AQ141="x",'3 - Projects'!$N234,0)+IF(AQ142="x",'3 - Projects'!$N235)+IF(AQ143="x",'3 - Projects'!$N236)+IF(AQ144="x",'3 - Projects'!$N237)+IF(AQ145="x",'3 - Projects'!$N238)</f>
        <v>0</v>
      </c>
      <c r="AR394" s="85">
        <f>IF(AR141="x",'3 - Projects'!$N234,0)+IF(AR142="x",'3 - Projects'!$N235)+IF(AR143="x",'3 - Projects'!$N236)+IF(AR144="x",'3 - Projects'!$N237)+IF(AR145="x",'3 - Projects'!$N238)</f>
        <v>0</v>
      </c>
      <c r="AS394" s="85">
        <f>IF(AS141="x",'3 - Projects'!$N234,0)+IF(AS142="x",'3 - Projects'!$N235)+IF(AS143="x",'3 - Projects'!$N236)+IF(AS144="x",'3 - Projects'!$N237)+IF(AS145="x",'3 - Projects'!$N238)</f>
        <v>0</v>
      </c>
      <c r="AT394" s="85">
        <f>IF(AT141="x",'3 - Projects'!$N234,0)+IF(AT142="x",'3 - Projects'!$N235)+IF(AT143="x",'3 - Projects'!$N236)+IF(AT144="x",'3 - Projects'!$N237)+IF(AT145="x",'3 - Projects'!$N238)</f>
        <v>0</v>
      </c>
      <c r="AU394" s="85">
        <f>IF(AU141="x",'3 - Projects'!$N234,0)+IF(AU142="x",'3 - Projects'!$N235)+IF(AU143="x",'3 - Projects'!$N236)+IF(AU144="x",'3 - Projects'!$N237)+IF(AU145="x",'3 - Projects'!$N238)</f>
        <v>0</v>
      </c>
      <c r="AV394" s="85">
        <f>IF(AV141="x",'3 - Projects'!$N234,0)+IF(AV142="x",'3 - Projects'!$N235)+IF(AV143="x",'3 - Projects'!$N236)+IF(AV144="x",'3 - Projects'!$N237)+IF(AV145="x",'3 - Projects'!$N238)</f>
        <v>0</v>
      </c>
      <c r="AW394" s="85">
        <f>IF(AW141="x",'3 - Projects'!$N234,0)+IF(AW142="x",'3 - Projects'!$N235)+IF(AW143="x",'3 - Projects'!$N236)+IF(AW144="x",'3 - Projects'!$N237)+IF(AW145="x",'3 - Projects'!$N238)</f>
        <v>0</v>
      </c>
      <c r="AX394" s="85">
        <f>IF(AX141="x",'3 - Projects'!$N234,0)+IF(AX142="x",'3 - Projects'!$N235)+IF(AX143="x",'3 - Projects'!$N236)+IF(AX144="x",'3 - Projects'!$N237)+IF(AX145="x",'3 - Projects'!$N238)</f>
        <v>0</v>
      </c>
      <c r="AY394" s="85">
        <f>IF(AY141="x",'3 - Projects'!$N234,0)+IF(AY142="x",'3 - Projects'!$N235)+IF(AY143="x",'3 - Projects'!$N236)+IF(AY144="x",'3 - Projects'!$N237)+IF(AY145="x",'3 - Projects'!$N238)</f>
        <v>0</v>
      </c>
      <c r="AZ394" s="85">
        <f>IF(AZ141="x",'3 - Projects'!$N234,0)+IF(AZ142="x",'3 - Projects'!$N235)+IF(AZ143="x",'3 - Projects'!$N236)+IF(AZ144="x",'3 - Projects'!$N237)+IF(AZ145="x",'3 - Projects'!$N238)</f>
        <v>0</v>
      </c>
      <c r="BA394" s="85">
        <f>IF(BA141="x",'3 - Projects'!$N234,0)+IF(BA142="x",'3 - Projects'!$N235)+IF(BA143="x",'3 - Projects'!$N236)+IF(BA144="x",'3 - Projects'!$N237)+IF(BA145="x",'3 - Projects'!$N238)</f>
        <v>0</v>
      </c>
      <c r="BB394" s="85">
        <f>IF(BB141="x",'3 - Projects'!$N234,0)+IF(BB142="x",'3 - Projects'!$N235)+IF(BB143="x",'3 - Projects'!$N236)+IF(BB144="x",'3 - Projects'!$N237)+IF(BB145="x",'3 - Projects'!$N238)</f>
        <v>0</v>
      </c>
      <c r="BC394" s="85">
        <f>IF(BC141="x",'3 - Projects'!$N234,0)+IF(BC142="x",'3 - Projects'!$N235)+IF(BC143="x",'3 - Projects'!$N236)+IF(BC144="x",'3 - Projects'!$N237)+IF(BC145="x",'3 - Projects'!$N238)</f>
        <v>0</v>
      </c>
      <c r="BD394" s="85">
        <f>IF(BD141="x",'3 - Projects'!$N234,0)+IF(BD142="x",'3 - Projects'!$N235)+IF(BD143="x",'3 - Projects'!$N236)+IF(BD144="x",'3 - Projects'!$N237)+IF(BD145="x",'3 - Projects'!$N238)</f>
        <v>0</v>
      </c>
      <c r="BE394" s="85">
        <f>IF(BE141="x",'3 - Projects'!$N234,0)+IF(BE142="x",'3 - Projects'!$N235)+IF(BE143="x",'3 - Projects'!$N236)+IF(BE144="x",'3 - Projects'!$N237)+IF(BE145="x",'3 - Projects'!$N238)</f>
        <v>0</v>
      </c>
      <c r="BF394" s="85">
        <f>IF(BF141="x",'3 - Projects'!$N234,0)+IF(BF142="x",'3 - Projects'!$N235)+IF(BF143="x",'3 - Projects'!$N236)+IF(BF144="x",'3 - Projects'!$N237)+IF(BF145="x",'3 - Projects'!$N238)</f>
        <v>0</v>
      </c>
      <c r="BG394" s="85">
        <f>IF(BG141="x",'3 - Projects'!$N234,0)+IF(BG142="x",'3 - Projects'!$N235)+IF(BG143="x",'3 - Projects'!$N236)+IF(BG144="x",'3 - Projects'!$N237)+IF(BG145="x",'3 - Projects'!$N238)</f>
        <v>0</v>
      </c>
      <c r="BH394" s="86">
        <f>IF(BH141="x",'3 - Projects'!$N234,0)+IF(BH142="x",'3 - Projects'!$N235)+IF(BH143="x",'3 - Projects'!$N236)+IF(BH144="x",'3 - Projects'!$N237)+IF(BH145="x",'3 - Projects'!$N238)</f>
        <v>0</v>
      </c>
    </row>
    <row r="395" spans="1:60">
      <c r="A395" s="84"/>
      <c r="B395" s="85" t="str">
        <f>IF(Resource9_Name&lt;&gt;"",Resource9_Name&amp;"(s)","")</f>
        <v/>
      </c>
      <c r="C395" s="85"/>
      <c r="D395" s="85"/>
      <c r="E395" s="85"/>
      <c r="F395" s="85"/>
      <c r="G395" s="85"/>
      <c r="H395" s="85"/>
      <c r="I395" s="84">
        <f>IF(I141="x",'3 - Projects'!$O234,0)+IF(I142="x",'3 - Projects'!$O235)+IF(I143="x",'3 - Projects'!$O236)+IF(I144="x",'3 - Projects'!$O237)+IF(I145="x",'3 - Projects'!$O238)</f>
        <v>0</v>
      </c>
      <c r="J395" s="85">
        <f>IF(J141="x",'3 - Projects'!$O234,0)+IF(J142="x",'3 - Projects'!$O235)+IF(J143="x",'3 - Projects'!$O236)+IF(J144="x",'3 - Projects'!$O237)+IF(J145="x",'3 - Projects'!$O238)</f>
        <v>0</v>
      </c>
      <c r="K395" s="85">
        <f>IF(K141="x",'3 - Projects'!$O234,0)+IF(K142="x",'3 - Projects'!$O235)+IF(K143="x",'3 - Projects'!$O236)+IF(K144="x",'3 - Projects'!$O237)+IF(K145="x",'3 - Projects'!$O238)</f>
        <v>0</v>
      </c>
      <c r="L395" s="85">
        <f>IF(L141="x",'3 - Projects'!$O234,0)+IF(L142="x",'3 - Projects'!$O235)+IF(L143="x",'3 - Projects'!$O236)+IF(L144="x",'3 - Projects'!$O237)+IF(L145="x",'3 - Projects'!$O238)</f>
        <v>0</v>
      </c>
      <c r="M395" s="85">
        <f>IF(M141="x",'3 - Projects'!$O234,0)+IF(M142="x",'3 - Projects'!$O235)+IF(M143="x",'3 - Projects'!$O236)+IF(M144="x",'3 - Projects'!$O237)+IF(M145="x",'3 - Projects'!$O238)</f>
        <v>0</v>
      </c>
      <c r="N395" s="85">
        <f>IF(N141="x",'3 - Projects'!$O234,0)+IF(N142="x",'3 - Projects'!$O235)+IF(N143="x",'3 - Projects'!$O236)+IF(N144="x",'3 - Projects'!$O237)+IF(N145="x",'3 - Projects'!$O238)</f>
        <v>0</v>
      </c>
      <c r="O395" s="85">
        <f>IF(O141="x",'3 - Projects'!$O234,0)+IF(O142="x",'3 - Projects'!$O235)+IF(O143="x",'3 - Projects'!$O236)+IF(O144="x",'3 - Projects'!$O237)+IF(O145="x",'3 - Projects'!$O238)</f>
        <v>0</v>
      </c>
      <c r="P395" s="85">
        <f>IF(P141="x",'3 - Projects'!$O234,0)+IF(P142="x",'3 - Projects'!$O235)+IF(P143="x",'3 - Projects'!$O236)+IF(P144="x",'3 - Projects'!$O237)+IF(P145="x",'3 - Projects'!$O238)</f>
        <v>0</v>
      </c>
      <c r="Q395" s="85">
        <f>IF(Q141="x",'3 - Projects'!$O234,0)+IF(Q142="x",'3 - Projects'!$O235)+IF(Q143="x",'3 - Projects'!$O236)+IF(Q144="x",'3 - Projects'!$O237)+IF(Q145="x",'3 - Projects'!$O238)</f>
        <v>0</v>
      </c>
      <c r="R395" s="85">
        <f>IF(R141="x",'3 - Projects'!$O234,0)+IF(R142="x",'3 - Projects'!$O235)+IF(R143="x",'3 - Projects'!$O236)+IF(R144="x",'3 - Projects'!$O237)+IF(R145="x",'3 - Projects'!$O238)</f>
        <v>0</v>
      </c>
      <c r="S395" s="85">
        <f>IF(S141="x",'3 - Projects'!$O234,0)+IF(S142="x",'3 - Projects'!$O235)+IF(S143="x",'3 - Projects'!$O236)+IF(S144="x",'3 - Projects'!$O237)+IF(S145="x",'3 - Projects'!$O238)</f>
        <v>0</v>
      </c>
      <c r="T395" s="85">
        <f>IF(T141="x",'3 - Projects'!$O234,0)+IF(T142="x",'3 - Projects'!$O235)+IF(T143="x",'3 - Projects'!$O236)+IF(T144="x",'3 - Projects'!$O237)+IF(T145="x",'3 - Projects'!$O238)</f>
        <v>0</v>
      </c>
      <c r="U395" s="85">
        <f>IF(U141="x",'3 - Projects'!$O234,0)+IF(U142="x",'3 - Projects'!$O235)+IF(U143="x",'3 - Projects'!$O236)+IF(U144="x",'3 - Projects'!$O237)+IF(U145="x",'3 - Projects'!$O238)</f>
        <v>0</v>
      </c>
      <c r="V395" s="85">
        <f>IF(V141="x",'3 - Projects'!$O234,0)+IF(V142="x",'3 - Projects'!$O235)+IF(V143="x",'3 - Projects'!$O236)+IF(V144="x",'3 - Projects'!$O237)+IF(V145="x",'3 - Projects'!$O238)</f>
        <v>0</v>
      </c>
      <c r="W395" s="85">
        <f>IF(W141="x",'3 - Projects'!$O234,0)+IF(W142="x",'3 - Projects'!$O235)+IF(W143="x",'3 - Projects'!$O236)+IF(W144="x",'3 - Projects'!$O237)+IF(W145="x",'3 - Projects'!$O238)</f>
        <v>0</v>
      </c>
      <c r="X395" s="85">
        <f>IF(X141="x",'3 - Projects'!$O234,0)+IF(X142="x",'3 - Projects'!$O235)+IF(X143="x",'3 - Projects'!$O236)+IF(X144="x",'3 - Projects'!$O237)+IF(X145="x",'3 - Projects'!$O238)</f>
        <v>0</v>
      </c>
      <c r="Y395" s="85">
        <f>IF(Y141="x",'3 - Projects'!$O234,0)+IF(Y142="x",'3 - Projects'!$O235)+IF(Y143="x",'3 - Projects'!$O236)+IF(Y144="x",'3 - Projects'!$O237)+IF(Y145="x",'3 - Projects'!$O238)</f>
        <v>0</v>
      </c>
      <c r="Z395" s="85">
        <f>IF(Z141="x",'3 - Projects'!$O234,0)+IF(Z142="x",'3 - Projects'!$O235)+IF(Z143="x",'3 - Projects'!$O236)+IF(Z144="x",'3 - Projects'!$O237)+IF(Z145="x",'3 - Projects'!$O238)</f>
        <v>0</v>
      </c>
      <c r="AA395" s="85">
        <f>IF(AA141="x",'3 - Projects'!$O234,0)+IF(AA142="x",'3 - Projects'!$O235)+IF(AA143="x",'3 - Projects'!$O236)+IF(AA144="x",'3 - Projects'!$O237)+IF(AA145="x",'3 - Projects'!$O238)</f>
        <v>0</v>
      </c>
      <c r="AB395" s="85">
        <f>IF(AB141="x",'3 - Projects'!$O234,0)+IF(AB142="x",'3 - Projects'!$O235)+IF(AB143="x",'3 - Projects'!$O236)+IF(AB144="x",'3 - Projects'!$O237)+IF(AB145="x",'3 - Projects'!$O238)</f>
        <v>0</v>
      </c>
      <c r="AC395" s="85">
        <f>IF(AC141="x",'3 - Projects'!$O234,0)+IF(AC142="x",'3 - Projects'!$O235)+IF(AC143="x",'3 - Projects'!$O236)+IF(AC144="x",'3 - Projects'!$O237)+IF(AC145="x",'3 - Projects'!$O238)</f>
        <v>0</v>
      </c>
      <c r="AD395" s="85">
        <f>IF(AD141="x",'3 - Projects'!$O234,0)+IF(AD142="x",'3 - Projects'!$O235)+IF(AD143="x",'3 - Projects'!$O236)+IF(AD144="x",'3 - Projects'!$O237)+IF(AD145="x",'3 - Projects'!$O238)</f>
        <v>0</v>
      </c>
      <c r="AE395" s="85">
        <f>IF(AE141="x",'3 - Projects'!$O234,0)+IF(AE142="x",'3 - Projects'!$O235)+IF(AE143="x",'3 - Projects'!$O236)+IF(AE144="x",'3 - Projects'!$O237)+IF(AE145="x",'3 - Projects'!$O238)</f>
        <v>0</v>
      </c>
      <c r="AF395" s="85">
        <f>IF(AF141="x",'3 - Projects'!$O234,0)+IF(AF142="x",'3 - Projects'!$O235)+IF(AF143="x",'3 - Projects'!$O236)+IF(AF144="x",'3 - Projects'!$O237)+IF(AF145="x",'3 - Projects'!$O238)</f>
        <v>0</v>
      </c>
      <c r="AG395" s="85">
        <f>IF(AG141="x",'3 - Projects'!$O234,0)+IF(AG142="x",'3 - Projects'!$O235)+IF(AG143="x",'3 - Projects'!$O236)+IF(AG144="x",'3 - Projects'!$O237)+IF(AG145="x",'3 - Projects'!$O238)</f>
        <v>0</v>
      </c>
      <c r="AH395" s="85">
        <f>IF(AH141="x",'3 - Projects'!$O234,0)+IF(AH142="x",'3 - Projects'!$O235)+IF(AH143="x",'3 - Projects'!$O236)+IF(AH144="x",'3 - Projects'!$O237)+IF(AH145="x",'3 - Projects'!$O238)</f>
        <v>0</v>
      </c>
      <c r="AI395" s="85">
        <f>IF(AI141="x",'3 - Projects'!$O234,0)+IF(AI142="x",'3 - Projects'!$O235)+IF(AI143="x",'3 - Projects'!$O236)+IF(AI144="x",'3 - Projects'!$O237)+IF(AI145="x",'3 - Projects'!$O238)</f>
        <v>0</v>
      </c>
      <c r="AJ395" s="85">
        <f>IF(AJ141="x",'3 - Projects'!$O234,0)+IF(AJ142="x",'3 - Projects'!$O235)+IF(AJ143="x",'3 - Projects'!$O236)+IF(AJ144="x",'3 - Projects'!$O237)+IF(AJ145="x",'3 - Projects'!$O238)</f>
        <v>0</v>
      </c>
      <c r="AK395" s="85">
        <f>IF(AK141="x",'3 - Projects'!$O234,0)+IF(AK142="x",'3 - Projects'!$O235)+IF(AK143="x",'3 - Projects'!$O236)+IF(AK144="x",'3 - Projects'!$O237)+IF(AK145="x",'3 - Projects'!$O238)</f>
        <v>0</v>
      </c>
      <c r="AL395" s="85">
        <f>IF(AL141="x",'3 - Projects'!$O234,0)+IF(AL142="x",'3 - Projects'!$O235)+IF(AL143="x",'3 - Projects'!$O236)+IF(AL144="x",'3 - Projects'!$O237)+IF(AL145="x",'3 - Projects'!$O238)</f>
        <v>0</v>
      </c>
      <c r="AM395" s="85">
        <f>IF(AM141="x",'3 - Projects'!$O234,0)+IF(AM142="x",'3 - Projects'!$O235)+IF(AM143="x",'3 - Projects'!$O236)+IF(AM144="x",'3 - Projects'!$O237)+IF(AM145="x",'3 - Projects'!$O238)</f>
        <v>0</v>
      </c>
      <c r="AN395" s="85">
        <f>IF(AN141="x",'3 - Projects'!$O234,0)+IF(AN142="x",'3 - Projects'!$O235)+IF(AN143="x",'3 - Projects'!$O236)+IF(AN144="x",'3 - Projects'!$O237)+IF(AN145="x",'3 - Projects'!$O238)</f>
        <v>0</v>
      </c>
      <c r="AO395" s="85">
        <f>IF(AO141="x",'3 - Projects'!$O234,0)+IF(AO142="x",'3 - Projects'!$O235)+IF(AO143="x",'3 - Projects'!$O236)+IF(AO144="x",'3 - Projects'!$O237)+IF(AO145="x",'3 - Projects'!$O238)</f>
        <v>0</v>
      </c>
      <c r="AP395" s="85">
        <f>IF(AP141="x",'3 - Projects'!$O234,0)+IF(AP142="x",'3 - Projects'!$O235)+IF(AP143="x",'3 - Projects'!$O236)+IF(AP144="x",'3 - Projects'!$O237)+IF(AP145="x",'3 - Projects'!$O238)</f>
        <v>0</v>
      </c>
      <c r="AQ395" s="85">
        <f>IF(AQ141="x",'3 - Projects'!$O234,0)+IF(AQ142="x",'3 - Projects'!$O235)+IF(AQ143="x",'3 - Projects'!$O236)+IF(AQ144="x",'3 - Projects'!$O237)+IF(AQ145="x",'3 - Projects'!$O238)</f>
        <v>0</v>
      </c>
      <c r="AR395" s="85">
        <f>IF(AR141="x",'3 - Projects'!$O234,0)+IF(AR142="x",'3 - Projects'!$O235)+IF(AR143="x",'3 - Projects'!$O236)+IF(AR144="x",'3 - Projects'!$O237)+IF(AR145="x",'3 - Projects'!$O238)</f>
        <v>0</v>
      </c>
      <c r="AS395" s="85">
        <f>IF(AS141="x",'3 - Projects'!$O234,0)+IF(AS142="x",'3 - Projects'!$O235)+IF(AS143="x",'3 - Projects'!$O236)+IF(AS144="x",'3 - Projects'!$O237)+IF(AS145="x",'3 - Projects'!$O238)</f>
        <v>0</v>
      </c>
      <c r="AT395" s="85">
        <f>IF(AT141="x",'3 - Projects'!$O234,0)+IF(AT142="x",'3 - Projects'!$O235)+IF(AT143="x",'3 - Projects'!$O236)+IF(AT144="x",'3 - Projects'!$O237)+IF(AT145="x",'3 - Projects'!$O238)</f>
        <v>0</v>
      </c>
      <c r="AU395" s="85">
        <f>IF(AU141="x",'3 - Projects'!$O234,0)+IF(AU142="x",'3 - Projects'!$O235)+IF(AU143="x",'3 - Projects'!$O236)+IF(AU144="x",'3 - Projects'!$O237)+IF(AU145="x",'3 - Projects'!$O238)</f>
        <v>0</v>
      </c>
      <c r="AV395" s="85">
        <f>IF(AV141="x",'3 - Projects'!$O234,0)+IF(AV142="x",'3 - Projects'!$O235)+IF(AV143="x",'3 - Projects'!$O236)+IF(AV144="x",'3 - Projects'!$O237)+IF(AV145="x",'3 - Projects'!$O238)</f>
        <v>0</v>
      </c>
      <c r="AW395" s="85">
        <f>IF(AW141="x",'3 - Projects'!$O234,0)+IF(AW142="x",'3 - Projects'!$O235)+IF(AW143="x",'3 - Projects'!$O236)+IF(AW144="x",'3 - Projects'!$O237)+IF(AW145="x",'3 - Projects'!$O238)</f>
        <v>0</v>
      </c>
      <c r="AX395" s="85">
        <f>IF(AX141="x",'3 - Projects'!$O234,0)+IF(AX142="x",'3 - Projects'!$O235)+IF(AX143="x",'3 - Projects'!$O236)+IF(AX144="x",'3 - Projects'!$O237)+IF(AX145="x",'3 - Projects'!$O238)</f>
        <v>0</v>
      </c>
      <c r="AY395" s="85">
        <f>IF(AY141="x",'3 - Projects'!$O234,0)+IF(AY142="x",'3 - Projects'!$O235)+IF(AY143="x",'3 - Projects'!$O236)+IF(AY144="x",'3 - Projects'!$O237)+IF(AY145="x",'3 - Projects'!$O238)</f>
        <v>0</v>
      </c>
      <c r="AZ395" s="85">
        <f>IF(AZ141="x",'3 - Projects'!$O234,0)+IF(AZ142="x",'3 - Projects'!$O235)+IF(AZ143="x",'3 - Projects'!$O236)+IF(AZ144="x",'3 - Projects'!$O237)+IF(AZ145="x",'3 - Projects'!$O238)</f>
        <v>0</v>
      </c>
      <c r="BA395" s="85">
        <f>IF(BA141="x",'3 - Projects'!$O234,0)+IF(BA142="x",'3 - Projects'!$O235)+IF(BA143="x",'3 - Projects'!$O236)+IF(BA144="x",'3 - Projects'!$O237)+IF(BA145="x",'3 - Projects'!$O238)</f>
        <v>0</v>
      </c>
      <c r="BB395" s="85">
        <f>IF(BB141="x",'3 - Projects'!$O234,0)+IF(BB142="x",'3 - Projects'!$O235)+IF(BB143="x",'3 - Projects'!$O236)+IF(BB144="x",'3 - Projects'!$O237)+IF(BB145="x",'3 - Projects'!$O238)</f>
        <v>0</v>
      </c>
      <c r="BC395" s="85">
        <f>IF(BC141="x",'3 - Projects'!$O234,0)+IF(BC142="x",'3 - Projects'!$O235)+IF(BC143="x",'3 - Projects'!$O236)+IF(BC144="x",'3 - Projects'!$O237)+IF(BC145="x",'3 - Projects'!$O238)</f>
        <v>0</v>
      </c>
      <c r="BD395" s="85">
        <f>IF(BD141="x",'3 - Projects'!$O234,0)+IF(BD142="x",'3 - Projects'!$O235)+IF(BD143="x",'3 - Projects'!$O236)+IF(BD144="x",'3 - Projects'!$O237)+IF(BD145="x",'3 - Projects'!$O238)</f>
        <v>0</v>
      </c>
      <c r="BE395" s="85">
        <f>IF(BE141="x",'3 - Projects'!$O234,0)+IF(BE142="x",'3 - Projects'!$O235)+IF(BE143="x",'3 - Projects'!$O236)+IF(BE144="x",'3 - Projects'!$O237)+IF(BE145="x",'3 - Projects'!$O238)</f>
        <v>0</v>
      </c>
      <c r="BF395" s="85">
        <f>IF(BF141="x",'3 - Projects'!$O234,0)+IF(BF142="x",'3 - Projects'!$O235)+IF(BF143="x",'3 - Projects'!$O236)+IF(BF144="x",'3 - Projects'!$O237)+IF(BF145="x",'3 - Projects'!$O238)</f>
        <v>0</v>
      </c>
      <c r="BG395" s="85">
        <f>IF(BG141="x",'3 - Projects'!$O234,0)+IF(BG142="x",'3 - Projects'!$O235)+IF(BG143="x",'3 - Projects'!$O236)+IF(BG144="x",'3 - Projects'!$O237)+IF(BG145="x",'3 - Projects'!$O238)</f>
        <v>0</v>
      </c>
      <c r="BH395" s="86">
        <f>IF(BH141="x",'3 - Projects'!$O234,0)+IF(BH142="x",'3 - Projects'!$O235)+IF(BH143="x",'3 - Projects'!$O236)+IF(BH144="x",'3 - Projects'!$O237)+IF(BH145="x",'3 - Projects'!$O238)</f>
        <v>0</v>
      </c>
    </row>
    <row r="396" spans="1:60">
      <c r="A396" s="87"/>
      <c r="B396" s="88" t="str">
        <f>IF(Resource10_Name&lt;&gt;"",Resource10_Name&amp;"(s)","")</f>
        <v/>
      </c>
      <c r="C396" s="88"/>
      <c r="D396" s="88"/>
      <c r="E396" s="88"/>
      <c r="F396" s="88"/>
      <c r="G396" s="88"/>
      <c r="H396" s="88"/>
      <c r="I396" s="87">
        <f>IF(I141="x",'3 - Projects'!$P234,0)+IF(I142="x",'3 - Projects'!$P235)+IF(I143="x",'3 - Projects'!$P236)+IF(I144="x",'3 - Projects'!$P237)+IF(I145="x",'3 - Projects'!$P238)</f>
        <v>0</v>
      </c>
      <c r="J396" s="88">
        <f>IF(J141="x",'3 - Projects'!$P234,0)+IF(J142="x",'3 - Projects'!$P235)+IF(J143="x",'3 - Projects'!$P236)+IF(J144="x",'3 - Projects'!$P237)+IF(J145="x",'3 - Projects'!$P238)</f>
        <v>0</v>
      </c>
      <c r="K396" s="88">
        <f>IF(K141="x",'3 - Projects'!$P234,0)+IF(K142="x",'3 - Projects'!$P235)+IF(K143="x",'3 - Projects'!$P236)+IF(K144="x",'3 - Projects'!$P237)+IF(K145="x",'3 - Projects'!$P238)</f>
        <v>0</v>
      </c>
      <c r="L396" s="88">
        <f>IF(L141="x",'3 - Projects'!$P234,0)+IF(L142="x",'3 - Projects'!$P235)+IF(L143="x",'3 - Projects'!$P236)+IF(L144="x",'3 - Projects'!$P237)+IF(L145="x",'3 - Projects'!$P238)</f>
        <v>0</v>
      </c>
      <c r="M396" s="88">
        <f>IF(M141="x",'3 - Projects'!$P234,0)+IF(M142="x",'3 - Projects'!$P235)+IF(M143="x",'3 - Projects'!$P236)+IF(M144="x",'3 - Projects'!$P237)+IF(M145="x",'3 - Projects'!$P238)</f>
        <v>0</v>
      </c>
      <c r="N396" s="88">
        <f>IF(N141="x",'3 - Projects'!$P234,0)+IF(N142="x",'3 - Projects'!$P235)+IF(N143="x",'3 - Projects'!$P236)+IF(N144="x",'3 - Projects'!$P237)+IF(N145="x",'3 - Projects'!$P238)</f>
        <v>0</v>
      </c>
      <c r="O396" s="88">
        <f>IF(O141="x",'3 - Projects'!$P234,0)+IF(O142="x",'3 - Projects'!$P235)+IF(O143="x",'3 - Projects'!$P236)+IF(O144="x",'3 - Projects'!$P237)+IF(O145="x",'3 - Projects'!$P238)</f>
        <v>0</v>
      </c>
      <c r="P396" s="88">
        <f>IF(P141="x",'3 - Projects'!$P234,0)+IF(P142="x",'3 - Projects'!$P235)+IF(P143="x",'3 - Projects'!$P236)+IF(P144="x",'3 - Projects'!$P237)+IF(P145="x",'3 - Projects'!$P238)</f>
        <v>0</v>
      </c>
      <c r="Q396" s="88">
        <f>IF(Q141="x",'3 - Projects'!$P234,0)+IF(Q142="x",'3 - Projects'!$P235)+IF(Q143="x",'3 - Projects'!$P236)+IF(Q144="x",'3 - Projects'!$P237)+IF(Q145="x",'3 - Projects'!$P238)</f>
        <v>0</v>
      </c>
      <c r="R396" s="88">
        <f>IF(R141="x",'3 - Projects'!$P234,0)+IF(R142="x",'3 - Projects'!$P235)+IF(R143="x",'3 - Projects'!$P236)+IF(R144="x",'3 - Projects'!$P237)+IF(R145="x",'3 - Projects'!$P238)</f>
        <v>0</v>
      </c>
      <c r="S396" s="88">
        <f>IF(S141="x",'3 - Projects'!$P234,0)+IF(S142="x",'3 - Projects'!$P235)+IF(S143="x",'3 - Projects'!$P236)+IF(S144="x",'3 - Projects'!$P237)+IF(S145="x",'3 - Projects'!$P238)</f>
        <v>0</v>
      </c>
      <c r="T396" s="88">
        <f>IF(T141="x",'3 - Projects'!$P234,0)+IF(T142="x",'3 - Projects'!$P235)+IF(T143="x",'3 - Projects'!$P236)+IF(T144="x",'3 - Projects'!$P237)+IF(T145="x",'3 - Projects'!$P238)</f>
        <v>0</v>
      </c>
      <c r="U396" s="88">
        <f>IF(U141="x",'3 - Projects'!$P234,0)+IF(U142="x",'3 - Projects'!$P235)+IF(U143="x",'3 - Projects'!$P236)+IF(U144="x",'3 - Projects'!$P237)+IF(U145="x",'3 - Projects'!$P238)</f>
        <v>0</v>
      </c>
      <c r="V396" s="88">
        <f>IF(V141="x",'3 - Projects'!$P234,0)+IF(V142="x",'3 - Projects'!$P235)+IF(V143="x",'3 - Projects'!$P236)+IF(V144="x",'3 - Projects'!$P237)+IF(V145="x",'3 - Projects'!$P238)</f>
        <v>0</v>
      </c>
      <c r="W396" s="88">
        <f>IF(W141="x",'3 - Projects'!$P234,0)+IF(W142="x",'3 - Projects'!$P235)+IF(W143="x",'3 - Projects'!$P236)+IF(W144="x",'3 - Projects'!$P237)+IF(W145="x",'3 - Projects'!$P238)</f>
        <v>0</v>
      </c>
      <c r="X396" s="88">
        <f>IF(X141="x",'3 - Projects'!$P234,0)+IF(X142="x",'3 - Projects'!$P235)+IF(X143="x",'3 - Projects'!$P236)+IF(X144="x",'3 - Projects'!$P237)+IF(X145="x",'3 - Projects'!$P238)</f>
        <v>0</v>
      </c>
      <c r="Y396" s="88">
        <f>IF(Y141="x",'3 - Projects'!$P234,0)+IF(Y142="x",'3 - Projects'!$P235)+IF(Y143="x",'3 - Projects'!$P236)+IF(Y144="x",'3 - Projects'!$P237)+IF(Y145="x",'3 - Projects'!$P238)</f>
        <v>0</v>
      </c>
      <c r="Z396" s="88">
        <f>IF(Z141="x",'3 - Projects'!$P234,0)+IF(Z142="x",'3 - Projects'!$P235)+IF(Z143="x",'3 - Projects'!$P236)+IF(Z144="x",'3 - Projects'!$P237)+IF(Z145="x",'3 - Projects'!$P238)</f>
        <v>0</v>
      </c>
      <c r="AA396" s="88">
        <f>IF(AA141="x",'3 - Projects'!$P234,0)+IF(AA142="x",'3 - Projects'!$P235)+IF(AA143="x",'3 - Projects'!$P236)+IF(AA144="x",'3 - Projects'!$P237)+IF(AA145="x",'3 - Projects'!$P238)</f>
        <v>0</v>
      </c>
      <c r="AB396" s="88">
        <f>IF(AB141="x",'3 - Projects'!$P234,0)+IF(AB142="x",'3 - Projects'!$P235)+IF(AB143="x",'3 - Projects'!$P236)+IF(AB144="x",'3 - Projects'!$P237)+IF(AB145="x",'3 - Projects'!$P238)</f>
        <v>0</v>
      </c>
      <c r="AC396" s="88">
        <f>IF(AC141="x",'3 - Projects'!$P234,0)+IF(AC142="x",'3 - Projects'!$P235)+IF(AC143="x",'3 - Projects'!$P236)+IF(AC144="x",'3 - Projects'!$P237)+IF(AC145="x",'3 - Projects'!$P238)</f>
        <v>0</v>
      </c>
      <c r="AD396" s="88">
        <f>IF(AD141="x",'3 - Projects'!$P234,0)+IF(AD142="x",'3 - Projects'!$P235)+IF(AD143="x",'3 - Projects'!$P236)+IF(AD144="x",'3 - Projects'!$P237)+IF(AD145="x",'3 - Projects'!$P238)</f>
        <v>0</v>
      </c>
      <c r="AE396" s="88">
        <f>IF(AE141="x",'3 - Projects'!$P234,0)+IF(AE142="x",'3 - Projects'!$P235)+IF(AE143="x",'3 - Projects'!$P236)+IF(AE144="x",'3 - Projects'!$P237)+IF(AE145="x",'3 - Projects'!$P238)</f>
        <v>0</v>
      </c>
      <c r="AF396" s="88">
        <f>IF(AF141="x",'3 - Projects'!$P234,0)+IF(AF142="x",'3 - Projects'!$P235)+IF(AF143="x",'3 - Projects'!$P236)+IF(AF144="x",'3 - Projects'!$P237)+IF(AF145="x",'3 - Projects'!$P238)</f>
        <v>0</v>
      </c>
      <c r="AG396" s="88">
        <f>IF(AG141="x",'3 - Projects'!$P234,0)+IF(AG142="x",'3 - Projects'!$P235)+IF(AG143="x",'3 - Projects'!$P236)+IF(AG144="x",'3 - Projects'!$P237)+IF(AG145="x",'3 - Projects'!$P238)</f>
        <v>0</v>
      </c>
      <c r="AH396" s="88">
        <f>IF(AH141="x",'3 - Projects'!$P234,0)+IF(AH142="x",'3 - Projects'!$P235)+IF(AH143="x",'3 - Projects'!$P236)+IF(AH144="x",'3 - Projects'!$P237)+IF(AH145="x",'3 - Projects'!$P238)</f>
        <v>0</v>
      </c>
      <c r="AI396" s="88">
        <f>IF(AI141="x",'3 - Projects'!$P234,0)+IF(AI142="x",'3 - Projects'!$P235)+IF(AI143="x",'3 - Projects'!$P236)+IF(AI144="x",'3 - Projects'!$P237)+IF(AI145="x",'3 - Projects'!$P238)</f>
        <v>0</v>
      </c>
      <c r="AJ396" s="88">
        <f>IF(AJ141="x",'3 - Projects'!$P234,0)+IF(AJ142="x",'3 - Projects'!$P235)+IF(AJ143="x",'3 - Projects'!$P236)+IF(AJ144="x",'3 - Projects'!$P237)+IF(AJ145="x",'3 - Projects'!$P238)</f>
        <v>0</v>
      </c>
      <c r="AK396" s="88">
        <f>IF(AK141="x",'3 - Projects'!$P234,0)+IF(AK142="x",'3 - Projects'!$P235)+IF(AK143="x",'3 - Projects'!$P236)+IF(AK144="x",'3 - Projects'!$P237)+IF(AK145="x",'3 - Projects'!$P238)</f>
        <v>0</v>
      </c>
      <c r="AL396" s="88">
        <f>IF(AL141="x",'3 - Projects'!$P234,0)+IF(AL142="x",'3 - Projects'!$P235)+IF(AL143="x",'3 - Projects'!$P236)+IF(AL144="x",'3 - Projects'!$P237)+IF(AL145="x",'3 - Projects'!$P238)</f>
        <v>0</v>
      </c>
      <c r="AM396" s="88">
        <f>IF(AM141="x",'3 - Projects'!$P234,0)+IF(AM142="x",'3 - Projects'!$P235)+IF(AM143="x",'3 - Projects'!$P236)+IF(AM144="x",'3 - Projects'!$P237)+IF(AM145="x",'3 - Projects'!$P238)</f>
        <v>0</v>
      </c>
      <c r="AN396" s="88">
        <f>IF(AN141="x",'3 - Projects'!$P234,0)+IF(AN142="x",'3 - Projects'!$P235)+IF(AN143="x",'3 - Projects'!$P236)+IF(AN144="x",'3 - Projects'!$P237)+IF(AN145="x",'3 - Projects'!$P238)</f>
        <v>0</v>
      </c>
      <c r="AO396" s="88">
        <f>IF(AO141="x",'3 - Projects'!$P234,0)+IF(AO142="x",'3 - Projects'!$P235)+IF(AO143="x",'3 - Projects'!$P236)+IF(AO144="x",'3 - Projects'!$P237)+IF(AO145="x",'3 - Projects'!$P238)</f>
        <v>0</v>
      </c>
      <c r="AP396" s="88">
        <f>IF(AP141="x",'3 - Projects'!$P234,0)+IF(AP142="x",'3 - Projects'!$P235)+IF(AP143="x",'3 - Projects'!$P236)+IF(AP144="x",'3 - Projects'!$P237)+IF(AP145="x",'3 - Projects'!$P238)</f>
        <v>0</v>
      </c>
      <c r="AQ396" s="88">
        <f>IF(AQ141="x",'3 - Projects'!$P234,0)+IF(AQ142="x",'3 - Projects'!$P235)+IF(AQ143="x",'3 - Projects'!$P236)+IF(AQ144="x",'3 - Projects'!$P237)+IF(AQ145="x",'3 - Projects'!$P238)</f>
        <v>0</v>
      </c>
      <c r="AR396" s="88">
        <f>IF(AR141="x",'3 - Projects'!$P234,0)+IF(AR142="x",'3 - Projects'!$P235)+IF(AR143="x",'3 - Projects'!$P236)+IF(AR144="x",'3 - Projects'!$P237)+IF(AR145="x",'3 - Projects'!$P238)</f>
        <v>0</v>
      </c>
      <c r="AS396" s="88">
        <f>IF(AS141="x",'3 - Projects'!$P234,0)+IF(AS142="x",'3 - Projects'!$P235)+IF(AS143="x",'3 - Projects'!$P236)+IF(AS144="x",'3 - Projects'!$P237)+IF(AS145="x",'3 - Projects'!$P238)</f>
        <v>0</v>
      </c>
      <c r="AT396" s="88">
        <f>IF(AT141="x",'3 - Projects'!$P234,0)+IF(AT142="x",'3 - Projects'!$P235)+IF(AT143="x",'3 - Projects'!$P236)+IF(AT144="x",'3 - Projects'!$P237)+IF(AT145="x",'3 - Projects'!$P238)</f>
        <v>0</v>
      </c>
      <c r="AU396" s="88">
        <f>IF(AU141="x",'3 - Projects'!$P234,0)+IF(AU142="x",'3 - Projects'!$P235)+IF(AU143="x",'3 - Projects'!$P236)+IF(AU144="x",'3 - Projects'!$P237)+IF(AU145="x",'3 - Projects'!$P238)</f>
        <v>0</v>
      </c>
      <c r="AV396" s="88">
        <f>IF(AV141="x",'3 - Projects'!$P234,0)+IF(AV142="x",'3 - Projects'!$P235)+IF(AV143="x",'3 - Projects'!$P236)+IF(AV144="x",'3 - Projects'!$P237)+IF(AV145="x",'3 - Projects'!$P238)</f>
        <v>0</v>
      </c>
      <c r="AW396" s="88">
        <f>IF(AW141="x",'3 - Projects'!$P234,0)+IF(AW142="x",'3 - Projects'!$P235)+IF(AW143="x",'3 - Projects'!$P236)+IF(AW144="x",'3 - Projects'!$P237)+IF(AW145="x",'3 - Projects'!$P238)</f>
        <v>0</v>
      </c>
      <c r="AX396" s="88">
        <f>IF(AX141="x",'3 - Projects'!$P234,0)+IF(AX142="x",'3 - Projects'!$P235)+IF(AX143="x",'3 - Projects'!$P236)+IF(AX144="x",'3 - Projects'!$P237)+IF(AX145="x",'3 - Projects'!$P238)</f>
        <v>0</v>
      </c>
      <c r="AY396" s="88">
        <f>IF(AY141="x",'3 - Projects'!$P234,0)+IF(AY142="x",'3 - Projects'!$P235)+IF(AY143="x",'3 - Projects'!$P236)+IF(AY144="x",'3 - Projects'!$P237)+IF(AY145="x",'3 - Projects'!$P238)</f>
        <v>0</v>
      </c>
      <c r="AZ396" s="88">
        <f>IF(AZ141="x",'3 - Projects'!$P234,0)+IF(AZ142="x",'3 - Projects'!$P235)+IF(AZ143="x",'3 - Projects'!$P236)+IF(AZ144="x",'3 - Projects'!$P237)+IF(AZ145="x",'3 - Projects'!$P238)</f>
        <v>0</v>
      </c>
      <c r="BA396" s="88">
        <f>IF(BA141="x",'3 - Projects'!$P234,0)+IF(BA142="x",'3 - Projects'!$P235)+IF(BA143="x",'3 - Projects'!$P236)+IF(BA144="x",'3 - Projects'!$P237)+IF(BA145="x",'3 - Projects'!$P238)</f>
        <v>0</v>
      </c>
      <c r="BB396" s="88">
        <f>IF(BB141="x",'3 - Projects'!$P234,0)+IF(BB142="x",'3 - Projects'!$P235)+IF(BB143="x",'3 - Projects'!$P236)+IF(BB144="x",'3 - Projects'!$P237)+IF(BB145="x",'3 - Projects'!$P238)</f>
        <v>0</v>
      </c>
      <c r="BC396" s="88">
        <f>IF(BC141="x",'3 - Projects'!$P234,0)+IF(BC142="x",'3 - Projects'!$P235)+IF(BC143="x",'3 - Projects'!$P236)+IF(BC144="x",'3 - Projects'!$P237)+IF(BC145="x",'3 - Projects'!$P238)</f>
        <v>0</v>
      </c>
      <c r="BD396" s="88">
        <f>IF(BD141="x",'3 - Projects'!$P234,0)+IF(BD142="x",'3 - Projects'!$P235)+IF(BD143="x",'3 - Projects'!$P236)+IF(BD144="x",'3 - Projects'!$P237)+IF(BD145="x",'3 - Projects'!$P238)</f>
        <v>0</v>
      </c>
      <c r="BE396" s="88">
        <f>IF(BE141="x",'3 - Projects'!$P234,0)+IF(BE142="x",'3 - Projects'!$P235)+IF(BE143="x",'3 - Projects'!$P236)+IF(BE144="x",'3 - Projects'!$P237)+IF(BE145="x",'3 - Projects'!$P238)</f>
        <v>0</v>
      </c>
      <c r="BF396" s="88">
        <f>IF(BF141="x",'3 - Projects'!$P234,0)+IF(BF142="x",'3 - Projects'!$P235)+IF(BF143="x",'3 - Projects'!$P236)+IF(BF144="x",'3 - Projects'!$P237)+IF(BF145="x",'3 - Projects'!$P238)</f>
        <v>0</v>
      </c>
      <c r="BG396" s="88">
        <f>IF(BG141="x",'3 - Projects'!$P234,0)+IF(BG142="x",'3 - Projects'!$P235)+IF(BG143="x",'3 - Projects'!$P236)+IF(BG144="x",'3 - Projects'!$P237)+IF(BG145="x",'3 - Projects'!$P238)</f>
        <v>0</v>
      </c>
      <c r="BH396" s="89">
        <f>IF(BH141="x",'3 - Projects'!$P234,0)+IF(BH142="x",'3 - Projects'!$P235)+IF(BH143="x",'3 - Projects'!$P236)+IF(BH144="x",'3 - Projects'!$P237)+IF(BH145="x",'3 - Projects'!$P238)</f>
        <v>0</v>
      </c>
    </row>
    <row r="397" spans="1:60">
      <c r="A397" s="93" t="s">
        <v>30</v>
      </c>
      <c r="B397" s="82" t="str">
        <f>IF(Resource1_Name&lt;&gt;"",Resource1_Name&amp;"(s)","")</f>
        <v/>
      </c>
      <c r="C397" s="85"/>
      <c r="D397" s="85"/>
      <c r="E397" s="85"/>
      <c r="F397" s="85"/>
      <c r="G397" s="85"/>
      <c r="H397" s="85"/>
      <c r="I397" s="84">
        <f>IF(I146="x",'3 - Projects'!$G244,0)+IF(I147="x",'3 - Projects'!$G245)+IF(I148="x",'3 - Projects'!$G246)+IF(I149="x",'3 - Projects'!$G247)+IF(I150="x",'3 - Projects'!$G248)</f>
        <v>0</v>
      </c>
      <c r="J397" s="85">
        <f>IF(J146="x",'3 - Projects'!$G244,0)+IF(J147="x",'3 - Projects'!$G245)+IF(J148="x",'3 - Projects'!$G246)+IF(J149="x",'3 - Projects'!$G247)+IF(J150="x",'3 - Projects'!$G248)</f>
        <v>0</v>
      </c>
      <c r="K397" s="85">
        <f>IF(K146="x",'3 - Projects'!$G244,0)+IF(K147="x",'3 - Projects'!$G245)+IF(K148="x",'3 - Projects'!$G246)+IF(K149="x",'3 - Projects'!$G247)+IF(K150="x",'3 - Projects'!$G248)</f>
        <v>0</v>
      </c>
      <c r="L397" s="85">
        <f>IF(L146="x",'3 - Projects'!$G244,0)+IF(L147="x",'3 - Projects'!$G245)+IF(L148="x",'3 - Projects'!$G246)+IF(L149="x",'3 - Projects'!$G247)+IF(L150="x",'3 - Projects'!$G248)</f>
        <v>0</v>
      </c>
      <c r="M397" s="85">
        <f>IF(M146="x",'3 - Projects'!$G244,0)+IF(M147="x",'3 - Projects'!$G245)+IF(M148="x",'3 - Projects'!$G246)+IF(M149="x",'3 - Projects'!$G247)+IF(M150="x",'3 - Projects'!$G248)</f>
        <v>0</v>
      </c>
      <c r="N397" s="85">
        <f>IF(N146="x",'3 - Projects'!$G244,0)+IF(N147="x",'3 - Projects'!$G245)+IF(N148="x",'3 - Projects'!$G246)+IF(N149="x",'3 - Projects'!$G247)+IF(N150="x",'3 - Projects'!$G248)</f>
        <v>0</v>
      </c>
      <c r="O397" s="85">
        <f>IF(O146="x",'3 - Projects'!$G244,0)+IF(O147="x",'3 - Projects'!$G245)+IF(O148="x",'3 - Projects'!$G246)+IF(O149="x",'3 - Projects'!$G247)+IF(O150="x",'3 - Projects'!$G248)</f>
        <v>0</v>
      </c>
      <c r="P397" s="85">
        <f>IF(P146="x",'3 - Projects'!$G244,0)+IF(P147="x",'3 - Projects'!$G245)+IF(P148="x",'3 - Projects'!$G246)+IF(P149="x",'3 - Projects'!$G247)+IF(P150="x",'3 - Projects'!$G248)</f>
        <v>0</v>
      </c>
      <c r="Q397" s="85">
        <f>IF(Q146="x",'3 - Projects'!$G244,0)+IF(Q147="x",'3 - Projects'!$G245)+IF(Q148="x",'3 - Projects'!$G246)+IF(Q149="x",'3 - Projects'!$G247)+IF(Q150="x",'3 - Projects'!$G248)</f>
        <v>0</v>
      </c>
      <c r="R397" s="85">
        <f>IF(R146="x",'3 - Projects'!$G244,0)+IF(R147="x",'3 - Projects'!$G245)+IF(R148="x",'3 - Projects'!$G246)+IF(R149="x",'3 - Projects'!$G247)+IF(R150="x",'3 - Projects'!$G248)</f>
        <v>0</v>
      </c>
      <c r="S397" s="85">
        <f>IF(S146="x",'3 - Projects'!$G244,0)+IF(S147="x",'3 - Projects'!$G245)+IF(S148="x",'3 - Projects'!$G246)+IF(S149="x",'3 - Projects'!$G247)+IF(S150="x",'3 - Projects'!$G248)</f>
        <v>0</v>
      </c>
      <c r="T397" s="85">
        <f>IF(T146="x",'3 - Projects'!$G244,0)+IF(T147="x",'3 - Projects'!$G245)+IF(T148="x",'3 - Projects'!$G246)+IF(T149="x",'3 - Projects'!$G247)+IF(T150="x",'3 - Projects'!$G248)</f>
        <v>0</v>
      </c>
      <c r="U397" s="85">
        <f>IF(U146="x",'3 - Projects'!$G244,0)+IF(U147="x",'3 - Projects'!$G245)+IF(U148="x",'3 - Projects'!$G246)+IF(U149="x",'3 - Projects'!$G247)+IF(U150="x",'3 - Projects'!$G248)</f>
        <v>0</v>
      </c>
      <c r="V397" s="85">
        <f>IF(V146="x",'3 - Projects'!$G244,0)+IF(V147="x",'3 - Projects'!$G245)+IF(V148="x",'3 - Projects'!$G246)+IF(V149="x",'3 - Projects'!$G247)+IF(V150="x",'3 - Projects'!$G248)</f>
        <v>0</v>
      </c>
      <c r="W397" s="85">
        <f>IF(W146="x",'3 - Projects'!$G244,0)+IF(W147="x",'3 - Projects'!$G245)+IF(W148="x",'3 - Projects'!$G246)+IF(W149="x",'3 - Projects'!$G247)+IF(W150="x",'3 - Projects'!$G248)</f>
        <v>0</v>
      </c>
      <c r="X397" s="85">
        <f>IF(X146="x",'3 - Projects'!$G244,0)+IF(X147="x",'3 - Projects'!$G245)+IF(X148="x",'3 - Projects'!$G246)+IF(X149="x",'3 - Projects'!$G247)+IF(X150="x",'3 - Projects'!$G248)</f>
        <v>0</v>
      </c>
      <c r="Y397" s="85">
        <f>IF(Y146="x",'3 - Projects'!$G244,0)+IF(Y147="x",'3 - Projects'!$G245)+IF(Y148="x",'3 - Projects'!$G246)+IF(Y149="x",'3 - Projects'!$G247)+IF(Y150="x",'3 - Projects'!$G248)</f>
        <v>0</v>
      </c>
      <c r="Z397" s="85">
        <f>IF(Z146="x",'3 - Projects'!$G244,0)+IF(Z147="x",'3 - Projects'!$G245)+IF(Z148="x",'3 - Projects'!$G246)+IF(Z149="x",'3 - Projects'!$G247)+IF(Z150="x",'3 - Projects'!$G248)</f>
        <v>0</v>
      </c>
      <c r="AA397" s="85">
        <f>IF(AA146="x",'3 - Projects'!$G244,0)+IF(AA147="x",'3 - Projects'!$G245)+IF(AA148="x",'3 - Projects'!$G246)+IF(AA149="x",'3 - Projects'!$G247)+IF(AA150="x",'3 - Projects'!$G248)</f>
        <v>0</v>
      </c>
      <c r="AB397" s="85">
        <f>IF(AB146="x",'3 - Projects'!$G244,0)+IF(AB147="x",'3 - Projects'!$G245)+IF(AB148="x",'3 - Projects'!$G246)+IF(AB149="x",'3 - Projects'!$G247)+IF(AB150="x",'3 - Projects'!$G248)</f>
        <v>0</v>
      </c>
      <c r="AC397" s="85">
        <f>IF(AC146="x",'3 - Projects'!$G244,0)+IF(AC147="x",'3 - Projects'!$G245)+IF(AC148="x",'3 - Projects'!$G246)+IF(AC149="x",'3 - Projects'!$G247)+IF(AC150="x",'3 - Projects'!$G248)</f>
        <v>0</v>
      </c>
      <c r="AD397" s="85">
        <f>IF(AD146="x",'3 - Projects'!$G244,0)+IF(AD147="x",'3 - Projects'!$G245)+IF(AD148="x",'3 - Projects'!$G246)+IF(AD149="x",'3 - Projects'!$G247)+IF(AD150="x",'3 - Projects'!$G248)</f>
        <v>0</v>
      </c>
      <c r="AE397" s="85">
        <f>IF(AE146="x",'3 - Projects'!$G244,0)+IF(AE147="x",'3 - Projects'!$G245)+IF(AE148="x",'3 - Projects'!$G246)+IF(AE149="x",'3 - Projects'!$G247)+IF(AE150="x",'3 - Projects'!$G248)</f>
        <v>0</v>
      </c>
      <c r="AF397" s="85">
        <f>IF(AF146="x",'3 - Projects'!$G244,0)+IF(AF147="x",'3 - Projects'!$G245)+IF(AF148="x",'3 - Projects'!$G246)+IF(AF149="x",'3 - Projects'!$G247)+IF(AF150="x",'3 - Projects'!$G248)</f>
        <v>0</v>
      </c>
      <c r="AG397" s="85">
        <f>IF(AG146="x",'3 - Projects'!$G244,0)+IF(AG147="x",'3 - Projects'!$G245)+IF(AG148="x",'3 - Projects'!$G246)+IF(AG149="x",'3 - Projects'!$G247)+IF(AG150="x",'3 - Projects'!$G248)</f>
        <v>0</v>
      </c>
      <c r="AH397" s="85">
        <f>IF(AH146="x",'3 - Projects'!$G244,0)+IF(AH147="x",'3 - Projects'!$G245)+IF(AH148="x",'3 - Projects'!$G246)+IF(AH149="x",'3 - Projects'!$G247)+IF(AH150="x",'3 - Projects'!$G248)</f>
        <v>0</v>
      </c>
      <c r="AI397" s="85">
        <f>IF(AI146="x",'3 - Projects'!$G244,0)+IF(AI147="x",'3 - Projects'!$G245)+IF(AI148="x",'3 - Projects'!$G246)+IF(AI149="x",'3 - Projects'!$G247)+IF(AI150="x",'3 - Projects'!$G248)</f>
        <v>0</v>
      </c>
      <c r="AJ397" s="85">
        <f>IF(AJ146="x",'3 - Projects'!$G244,0)+IF(AJ147="x",'3 - Projects'!$G245)+IF(AJ148="x",'3 - Projects'!$G246)+IF(AJ149="x",'3 - Projects'!$G247)+IF(AJ150="x",'3 - Projects'!$G248)</f>
        <v>0</v>
      </c>
      <c r="AK397" s="85">
        <f>IF(AK146="x",'3 - Projects'!$G244,0)+IF(AK147="x",'3 - Projects'!$G245)+IF(AK148="x",'3 - Projects'!$G246)+IF(AK149="x",'3 - Projects'!$G247)+IF(AK150="x",'3 - Projects'!$G248)</f>
        <v>0</v>
      </c>
      <c r="AL397" s="85">
        <f>IF(AL146="x",'3 - Projects'!$G244,0)+IF(AL147="x",'3 - Projects'!$G245)+IF(AL148="x",'3 - Projects'!$G246)+IF(AL149="x",'3 - Projects'!$G247)+IF(AL150="x",'3 - Projects'!$G248)</f>
        <v>0</v>
      </c>
      <c r="AM397" s="85">
        <f>IF(AM146="x",'3 - Projects'!$G244,0)+IF(AM147="x",'3 - Projects'!$G245)+IF(AM148="x",'3 - Projects'!$G246)+IF(AM149="x",'3 - Projects'!$G247)+IF(AM150="x",'3 - Projects'!$G248)</f>
        <v>0</v>
      </c>
      <c r="AN397" s="85">
        <f>IF(AN146="x",'3 - Projects'!$G244,0)+IF(AN147="x",'3 - Projects'!$G245)+IF(AN148="x",'3 - Projects'!$G246)+IF(AN149="x",'3 - Projects'!$G247)+IF(AN150="x",'3 - Projects'!$G248)</f>
        <v>0</v>
      </c>
      <c r="AO397" s="85">
        <f>IF(AO146="x",'3 - Projects'!$G244,0)+IF(AO147="x",'3 - Projects'!$G245)+IF(AO148="x",'3 - Projects'!$G246)+IF(AO149="x",'3 - Projects'!$G247)+IF(AO150="x",'3 - Projects'!$G248)</f>
        <v>0</v>
      </c>
      <c r="AP397" s="85">
        <f>IF(AP146="x",'3 - Projects'!$G244,0)+IF(AP147="x",'3 - Projects'!$G245)+IF(AP148="x",'3 - Projects'!$G246)+IF(AP149="x",'3 - Projects'!$G247)+IF(AP150="x",'3 - Projects'!$G248)</f>
        <v>0</v>
      </c>
      <c r="AQ397" s="85">
        <f>IF(AQ146="x",'3 - Projects'!$G244,0)+IF(AQ147="x",'3 - Projects'!$G245)+IF(AQ148="x",'3 - Projects'!$G246)+IF(AQ149="x",'3 - Projects'!$G247)+IF(AQ150="x",'3 - Projects'!$G248)</f>
        <v>0</v>
      </c>
      <c r="AR397" s="85">
        <f>IF(AR146="x",'3 - Projects'!$G244,0)+IF(AR147="x",'3 - Projects'!$G245)+IF(AR148="x",'3 - Projects'!$G246)+IF(AR149="x",'3 - Projects'!$G247)+IF(AR150="x",'3 - Projects'!$G248)</f>
        <v>0</v>
      </c>
      <c r="AS397" s="85">
        <f>IF(AS146="x",'3 - Projects'!$G244,0)+IF(AS147="x",'3 - Projects'!$G245)+IF(AS148="x",'3 - Projects'!$G246)+IF(AS149="x",'3 - Projects'!$G247)+IF(AS150="x",'3 - Projects'!$G248)</f>
        <v>0</v>
      </c>
      <c r="AT397" s="85">
        <f>IF(AT146="x",'3 - Projects'!$G244,0)+IF(AT147="x",'3 - Projects'!$G245)+IF(AT148="x",'3 - Projects'!$G246)+IF(AT149="x",'3 - Projects'!$G247)+IF(AT150="x",'3 - Projects'!$G248)</f>
        <v>0</v>
      </c>
      <c r="AU397" s="85">
        <f>IF(AU146="x",'3 - Projects'!$G244,0)+IF(AU147="x",'3 - Projects'!$G245)+IF(AU148="x",'3 - Projects'!$G246)+IF(AU149="x",'3 - Projects'!$G247)+IF(AU150="x",'3 - Projects'!$G248)</f>
        <v>0</v>
      </c>
      <c r="AV397" s="85">
        <f>IF(AV146="x",'3 - Projects'!$G244,0)+IF(AV147="x",'3 - Projects'!$G245)+IF(AV148="x",'3 - Projects'!$G246)+IF(AV149="x",'3 - Projects'!$G247)+IF(AV150="x",'3 - Projects'!$G248)</f>
        <v>0</v>
      </c>
      <c r="AW397" s="85">
        <f>IF(AW146="x",'3 - Projects'!$G244,0)+IF(AW147="x",'3 - Projects'!$G245)+IF(AW148="x",'3 - Projects'!$G246)+IF(AW149="x",'3 - Projects'!$G247)+IF(AW150="x",'3 - Projects'!$G248)</f>
        <v>0</v>
      </c>
      <c r="AX397" s="85">
        <f>IF(AX146="x",'3 - Projects'!$G244,0)+IF(AX147="x",'3 - Projects'!$G245)+IF(AX148="x",'3 - Projects'!$G246)+IF(AX149="x",'3 - Projects'!$G247)+IF(AX150="x",'3 - Projects'!$G248)</f>
        <v>0</v>
      </c>
      <c r="AY397" s="85">
        <f>IF(AY146="x",'3 - Projects'!$G244,0)+IF(AY147="x",'3 - Projects'!$G245)+IF(AY148="x",'3 - Projects'!$G246)+IF(AY149="x",'3 - Projects'!$G247)+IF(AY150="x",'3 - Projects'!$G248)</f>
        <v>0</v>
      </c>
      <c r="AZ397" s="85">
        <f>IF(AZ146="x",'3 - Projects'!$G244,0)+IF(AZ147="x",'3 - Projects'!$G245)+IF(AZ148="x",'3 - Projects'!$G246)+IF(AZ149="x",'3 - Projects'!$G247)+IF(AZ150="x",'3 - Projects'!$G248)</f>
        <v>0</v>
      </c>
      <c r="BA397" s="85">
        <f>IF(BA146="x",'3 - Projects'!$G244,0)+IF(BA147="x",'3 - Projects'!$G245)+IF(BA148="x",'3 - Projects'!$G246)+IF(BA149="x",'3 - Projects'!$G247)+IF(BA150="x",'3 - Projects'!$G248)</f>
        <v>0</v>
      </c>
      <c r="BB397" s="85">
        <f>IF(BB146="x",'3 - Projects'!$G244,0)+IF(BB147="x",'3 - Projects'!$G245)+IF(BB148="x",'3 - Projects'!$G246)+IF(BB149="x",'3 - Projects'!$G247)+IF(BB150="x",'3 - Projects'!$G248)</f>
        <v>0</v>
      </c>
      <c r="BC397" s="85">
        <f>IF(BC146="x",'3 - Projects'!$G244,0)+IF(BC147="x",'3 - Projects'!$G245)+IF(BC148="x",'3 - Projects'!$G246)+IF(BC149="x",'3 - Projects'!$G247)+IF(BC150="x",'3 - Projects'!$G248)</f>
        <v>0</v>
      </c>
      <c r="BD397" s="85">
        <f>IF(BD146="x",'3 - Projects'!$G244,0)+IF(BD147="x",'3 - Projects'!$G245)+IF(BD148="x",'3 - Projects'!$G246)+IF(BD149="x",'3 - Projects'!$G247)+IF(BD150="x",'3 - Projects'!$G248)</f>
        <v>0</v>
      </c>
      <c r="BE397" s="85">
        <f>IF(BE146="x",'3 - Projects'!$G244,0)+IF(BE147="x",'3 - Projects'!$G245)+IF(BE148="x",'3 - Projects'!$G246)+IF(BE149="x",'3 - Projects'!$G247)+IF(BE150="x",'3 - Projects'!$G248)</f>
        <v>0</v>
      </c>
      <c r="BF397" s="85">
        <f>IF(BF146="x",'3 - Projects'!$G244,0)+IF(BF147="x",'3 - Projects'!$G245)+IF(BF148="x",'3 - Projects'!$G246)+IF(BF149="x",'3 - Projects'!$G247)+IF(BF150="x",'3 - Projects'!$G248)</f>
        <v>0</v>
      </c>
      <c r="BG397" s="85">
        <f>IF(BG146="x",'3 - Projects'!$G244,0)+IF(BG147="x",'3 - Projects'!$G245)+IF(BG148="x",'3 - Projects'!$G246)+IF(BG149="x",'3 - Projects'!$G247)+IF(BG150="x",'3 - Projects'!$G248)</f>
        <v>0</v>
      </c>
      <c r="BH397" s="86">
        <f>IF(BH146="x",'3 - Projects'!$G244,0)+IF(BH147="x",'3 - Projects'!$G245)+IF(BH148="x",'3 - Projects'!$G246)+IF(BH149="x",'3 - Projects'!$G247)+IF(BH150="x",'3 - Projects'!$G248)</f>
        <v>0</v>
      </c>
    </row>
    <row r="398" spans="1:60">
      <c r="A398" s="84"/>
      <c r="B398" s="85" t="str">
        <f>IF(Resource2_Name&lt;&gt;"",Resource2_Name&amp;"(s)","")</f>
        <v/>
      </c>
      <c r="C398" s="85"/>
      <c r="D398" s="85"/>
      <c r="E398" s="85"/>
      <c r="F398" s="85"/>
      <c r="G398" s="85"/>
      <c r="H398" s="85"/>
      <c r="I398" s="84">
        <f>IF(I146="x",'3 - Projects'!$H244,0)+IF(I147="x",'3 - Projects'!$H245)+IF(I148="x",'3 - Projects'!$H246)+IF(I149="x",'3 - Projects'!$H247)+IF(I150="x",'3 - Projects'!$H248)</f>
        <v>0</v>
      </c>
      <c r="J398" s="85">
        <f>IF(J146="x",'3 - Projects'!$H244,0)+IF(J147="x",'3 - Projects'!$H245)+IF(J148="x",'3 - Projects'!$H246)+IF(J149="x",'3 - Projects'!$H247)+IF(J150="x",'3 - Projects'!$H248)</f>
        <v>0</v>
      </c>
      <c r="K398" s="85">
        <f>IF(K146="x",'3 - Projects'!$H244,0)+IF(K147="x",'3 - Projects'!$H245)+IF(K148="x",'3 - Projects'!$H246)+IF(K149="x",'3 - Projects'!$H247)+IF(K150="x",'3 - Projects'!$H248)</f>
        <v>0</v>
      </c>
      <c r="L398" s="85">
        <f>IF(L146="x",'3 - Projects'!$H244,0)+IF(L147="x",'3 - Projects'!$H245)+IF(L148="x",'3 - Projects'!$H246)+IF(L149="x",'3 - Projects'!$H247)+IF(L150="x",'3 - Projects'!$H248)</f>
        <v>0</v>
      </c>
      <c r="M398" s="85">
        <f>IF(M146="x",'3 - Projects'!$H244,0)+IF(M147="x",'3 - Projects'!$H245)+IF(M148="x",'3 - Projects'!$H246)+IF(M149="x",'3 - Projects'!$H247)+IF(M150="x",'3 - Projects'!$H248)</f>
        <v>0</v>
      </c>
      <c r="N398" s="85">
        <f>IF(N146="x",'3 - Projects'!$H244,0)+IF(N147="x",'3 - Projects'!$H245)+IF(N148="x",'3 - Projects'!$H246)+IF(N149="x",'3 - Projects'!$H247)+IF(N150="x",'3 - Projects'!$H248)</f>
        <v>0</v>
      </c>
      <c r="O398" s="85">
        <f>IF(O146="x",'3 - Projects'!$H244,0)+IF(O147="x",'3 - Projects'!$H245)+IF(O148="x",'3 - Projects'!$H246)+IF(O149="x",'3 - Projects'!$H247)+IF(O150="x",'3 - Projects'!$H248)</f>
        <v>0</v>
      </c>
      <c r="P398" s="85">
        <f>IF(P146="x",'3 - Projects'!$H244,0)+IF(P147="x",'3 - Projects'!$H245)+IF(P148="x",'3 - Projects'!$H246)+IF(P149="x",'3 - Projects'!$H247)+IF(P150="x",'3 - Projects'!$H248)</f>
        <v>0</v>
      </c>
      <c r="Q398" s="85">
        <f>IF(Q146="x",'3 - Projects'!$H244,0)+IF(Q147="x",'3 - Projects'!$H245)+IF(Q148="x",'3 - Projects'!$H246)+IF(Q149="x",'3 - Projects'!$H247)+IF(Q150="x",'3 - Projects'!$H248)</f>
        <v>0</v>
      </c>
      <c r="R398" s="85">
        <f>IF(R146="x",'3 - Projects'!$H244,0)+IF(R147="x",'3 - Projects'!$H245)+IF(R148="x",'3 - Projects'!$H246)+IF(R149="x",'3 - Projects'!$H247)+IF(R150="x",'3 - Projects'!$H248)</f>
        <v>0</v>
      </c>
      <c r="S398" s="85">
        <f>IF(S146="x",'3 - Projects'!$H244,0)+IF(S147="x",'3 - Projects'!$H245)+IF(S148="x",'3 - Projects'!$H246)+IF(S149="x",'3 - Projects'!$H247)+IF(S150="x",'3 - Projects'!$H248)</f>
        <v>0</v>
      </c>
      <c r="T398" s="85">
        <f>IF(T146="x",'3 - Projects'!$H244,0)+IF(T147="x",'3 - Projects'!$H245)+IF(T148="x",'3 - Projects'!$H246)+IF(T149="x",'3 - Projects'!$H247)+IF(T150="x",'3 - Projects'!$H248)</f>
        <v>0</v>
      </c>
      <c r="U398" s="85">
        <f>IF(U146="x",'3 - Projects'!$H244,0)+IF(U147="x",'3 - Projects'!$H245)+IF(U148="x",'3 - Projects'!$H246)+IF(U149="x",'3 - Projects'!$H247)+IF(U150="x",'3 - Projects'!$H248)</f>
        <v>0</v>
      </c>
      <c r="V398" s="85">
        <f>IF(V146="x",'3 - Projects'!$H244,0)+IF(V147="x",'3 - Projects'!$H245)+IF(V148="x",'3 - Projects'!$H246)+IF(V149="x",'3 - Projects'!$H247)+IF(V150="x",'3 - Projects'!$H248)</f>
        <v>0</v>
      </c>
      <c r="W398" s="85">
        <f>IF(W146="x",'3 - Projects'!$H244,0)+IF(W147="x",'3 - Projects'!$H245)+IF(W148="x",'3 - Projects'!$H246)+IF(W149="x",'3 - Projects'!$H247)+IF(W150="x",'3 - Projects'!$H248)</f>
        <v>0</v>
      </c>
      <c r="X398" s="85">
        <f>IF(X146="x",'3 - Projects'!$H244,0)+IF(X147="x",'3 - Projects'!$H245)+IF(X148="x",'3 - Projects'!$H246)+IF(X149="x",'3 - Projects'!$H247)+IF(X150="x",'3 - Projects'!$H248)</f>
        <v>0</v>
      </c>
      <c r="Y398" s="85">
        <f>IF(Y146="x",'3 - Projects'!$H244,0)+IF(Y147="x",'3 - Projects'!$H245)+IF(Y148="x",'3 - Projects'!$H246)+IF(Y149="x",'3 - Projects'!$H247)+IF(Y150="x",'3 - Projects'!$H248)</f>
        <v>0</v>
      </c>
      <c r="Z398" s="85">
        <f>IF(Z146="x",'3 - Projects'!$H244,0)+IF(Z147="x",'3 - Projects'!$H245)+IF(Z148="x",'3 - Projects'!$H246)+IF(Z149="x",'3 - Projects'!$H247)+IF(Z150="x",'3 - Projects'!$H248)</f>
        <v>0</v>
      </c>
      <c r="AA398" s="85">
        <f>IF(AA146="x",'3 - Projects'!$H244,0)+IF(AA147="x",'3 - Projects'!$H245)+IF(AA148="x",'3 - Projects'!$H246)+IF(AA149="x",'3 - Projects'!$H247)+IF(AA150="x",'3 - Projects'!$H248)</f>
        <v>0</v>
      </c>
      <c r="AB398" s="85">
        <f>IF(AB146="x",'3 - Projects'!$H244,0)+IF(AB147="x",'3 - Projects'!$H245)+IF(AB148="x",'3 - Projects'!$H246)+IF(AB149="x",'3 - Projects'!$H247)+IF(AB150="x",'3 - Projects'!$H248)</f>
        <v>0</v>
      </c>
      <c r="AC398" s="85">
        <f>IF(AC146="x",'3 - Projects'!$H244,0)+IF(AC147="x",'3 - Projects'!$H245)+IF(AC148="x",'3 - Projects'!$H246)+IF(AC149="x",'3 - Projects'!$H247)+IF(AC150="x",'3 - Projects'!$H248)</f>
        <v>0</v>
      </c>
      <c r="AD398" s="85">
        <f>IF(AD146="x",'3 - Projects'!$H244,0)+IF(AD147="x",'3 - Projects'!$H245)+IF(AD148="x",'3 - Projects'!$H246)+IF(AD149="x",'3 - Projects'!$H247)+IF(AD150="x",'3 - Projects'!$H248)</f>
        <v>0</v>
      </c>
      <c r="AE398" s="85">
        <f>IF(AE146="x",'3 - Projects'!$H244,0)+IF(AE147="x",'3 - Projects'!$H245)+IF(AE148="x",'3 - Projects'!$H246)+IF(AE149="x",'3 - Projects'!$H247)+IF(AE150="x",'3 - Projects'!$H248)</f>
        <v>0</v>
      </c>
      <c r="AF398" s="85">
        <f>IF(AF146="x",'3 - Projects'!$H244,0)+IF(AF147="x",'3 - Projects'!$H245)+IF(AF148="x",'3 - Projects'!$H246)+IF(AF149="x",'3 - Projects'!$H247)+IF(AF150="x",'3 - Projects'!$H248)</f>
        <v>0</v>
      </c>
      <c r="AG398" s="85">
        <f>IF(AG146="x",'3 - Projects'!$H244,0)+IF(AG147="x",'3 - Projects'!$H245)+IF(AG148="x",'3 - Projects'!$H246)+IF(AG149="x",'3 - Projects'!$H247)+IF(AG150="x",'3 - Projects'!$H248)</f>
        <v>0</v>
      </c>
      <c r="AH398" s="85">
        <f>IF(AH146="x",'3 - Projects'!$H244,0)+IF(AH147="x",'3 - Projects'!$H245)+IF(AH148="x",'3 - Projects'!$H246)+IF(AH149="x",'3 - Projects'!$H247)+IF(AH150="x",'3 - Projects'!$H248)</f>
        <v>0</v>
      </c>
      <c r="AI398" s="85">
        <f>IF(AI146="x",'3 - Projects'!$H244,0)+IF(AI147="x",'3 - Projects'!$H245)+IF(AI148="x",'3 - Projects'!$H246)+IF(AI149="x",'3 - Projects'!$H247)+IF(AI150="x",'3 - Projects'!$H248)</f>
        <v>0</v>
      </c>
      <c r="AJ398" s="85">
        <f>IF(AJ146="x",'3 - Projects'!$H244,0)+IF(AJ147="x",'3 - Projects'!$H245)+IF(AJ148="x",'3 - Projects'!$H246)+IF(AJ149="x",'3 - Projects'!$H247)+IF(AJ150="x",'3 - Projects'!$H248)</f>
        <v>0</v>
      </c>
      <c r="AK398" s="85">
        <f>IF(AK146="x",'3 - Projects'!$H244,0)+IF(AK147="x",'3 - Projects'!$H245)+IF(AK148="x",'3 - Projects'!$H246)+IF(AK149="x",'3 - Projects'!$H247)+IF(AK150="x",'3 - Projects'!$H248)</f>
        <v>0</v>
      </c>
      <c r="AL398" s="85">
        <f>IF(AL146="x",'3 - Projects'!$H244,0)+IF(AL147="x",'3 - Projects'!$H245)+IF(AL148="x",'3 - Projects'!$H246)+IF(AL149="x",'3 - Projects'!$H247)+IF(AL150="x",'3 - Projects'!$H248)</f>
        <v>0</v>
      </c>
      <c r="AM398" s="85">
        <f>IF(AM146="x",'3 - Projects'!$H244,0)+IF(AM147="x",'3 - Projects'!$H245)+IF(AM148="x",'3 - Projects'!$H246)+IF(AM149="x",'3 - Projects'!$H247)+IF(AM150="x",'3 - Projects'!$H248)</f>
        <v>0</v>
      </c>
      <c r="AN398" s="85">
        <f>IF(AN146="x",'3 - Projects'!$H244,0)+IF(AN147="x",'3 - Projects'!$H245)+IF(AN148="x",'3 - Projects'!$H246)+IF(AN149="x",'3 - Projects'!$H247)+IF(AN150="x",'3 - Projects'!$H248)</f>
        <v>0</v>
      </c>
      <c r="AO398" s="85">
        <f>IF(AO146="x",'3 - Projects'!$H244,0)+IF(AO147="x",'3 - Projects'!$H245)+IF(AO148="x",'3 - Projects'!$H246)+IF(AO149="x",'3 - Projects'!$H247)+IF(AO150="x",'3 - Projects'!$H248)</f>
        <v>0</v>
      </c>
      <c r="AP398" s="85">
        <f>IF(AP146="x",'3 - Projects'!$H244,0)+IF(AP147="x",'3 - Projects'!$H245)+IF(AP148="x",'3 - Projects'!$H246)+IF(AP149="x",'3 - Projects'!$H247)+IF(AP150="x",'3 - Projects'!$H248)</f>
        <v>0</v>
      </c>
      <c r="AQ398" s="85">
        <f>IF(AQ146="x",'3 - Projects'!$H244,0)+IF(AQ147="x",'3 - Projects'!$H245)+IF(AQ148="x",'3 - Projects'!$H246)+IF(AQ149="x",'3 - Projects'!$H247)+IF(AQ150="x",'3 - Projects'!$H248)</f>
        <v>0</v>
      </c>
      <c r="AR398" s="85">
        <f>IF(AR146="x",'3 - Projects'!$H244,0)+IF(AR147="x",'3 - Projects'!$H245)+IF(AR148="x",'3 - Projects'!$H246)+IF(AR149="x",'3 - Projects'!$H247)+IF(AR150="x",'3 - Projects'!$H248)</f>
        <v>0</v>
      </c>
      <c r="AS398" s="85">
        <f>IF(AS146="x",'3 - Projects'!$H244,0)+IF(AS147="x",'3 - Projects'!$H245)+IF(AS148="x",'3 - Projects'!$H246)+IF(AS149="x",'3 - Projects'!$H247)+IF(AS150="x",'3 - Projects'!$H248)</f>
        <v>0</v>
      </c>
      <c r="AT398" s="85">
        <f>IF(AT146="x",'3 - Projects'!$H244,0)+IF(AT147="x",'3 - Projects'!$H245)+IF(AT148="x",'3 - Projects'!$H246)+IF(AT149="x",'3 - Projects'!$H247)+IF(AT150="x",'3 - Projects'!$H248)</f>
        <v>0</v>
      </c>
      <c r="AU398" s="85">
        <f>IF(AU146="x",'3 - Projects'!$H244,0)+IF(AU147="x",'3 - Projects'!$H245)+IF(AU148="x",'3 - Projects'!$H246)+IF(AU149="x",'3 - Projects'!$H247)+IF(AU150="x",'3 - Projects'!$H248)</f>
        <v>0</v>
      </c>
      <c r="AV398" s="85">
        <f>IF(AV146="x",'3 - Projects'!$H244,0)+IF(AV147="x",'3 - Projects'!$H245)+IF(AV148="x",'3 - Projects'!$H246)+IF(AV149="x",'3 - Projects'!$H247)+IF(AV150="x",'3 - Projects'!$H248)</f>
        <v>0</v>
      </c>
      <c r="AW398" s="85">
        <f>IF(AW146="x",'3 - Projects'!$H244,0)+IF(AW147="x",'3 - Projects'!$H245)+IF(AW148="x",'3 - Projects'!$H246)+IF(AW149="x",'3 - Projects'!$H247)+IF(AW150="x",'3 - Projects'!$H248)</f>
        <v>0</v>
      </c>
      <c r="AX398" s="85">
        <f>IF(AX146="x",'3 - Projects'!$H244,0)+IF(AX147="x",'3 - Projects'!$H245)+IF(AX148="x",'3 - Projects'!$H246)+IF(AX149="x",'3 - Projects'!$H247)+IF(AX150="x",'3 - Projects'!$H248)</f>
        <v>0</v>
      </c>
      <c r="AY398" s="85">
        <f>IF(AY146="x",'3 - Projects'!$H244,0)+IF(AY147="x",'3 - Projects'!$H245)+IF(AY148="x",'3 - Projects'!$H246)+IF(AY149="x",'3 - Projects'!$H247)+IF(AY150="x",'3 - Projects'!$H248)</f>
        <v>0</v>
      </c>
      <c r="AZ398" s="85">
        <f>IF(AZ146="x",'3 - Projects'!$H244,0)+IF(AZ147="x",'3 - Projects'!$H245)+IF(AZ148="x",'3 - Projects'!$H246)+IF(AZ149="x",'3 - Projects'!$H247)+IF(AZ150="x",'3 - Projects'!$H248)</f>
        <v>0</v>
      </c>
      <c r="BA398" s="85">
        <f>IF(BA146="x",'3 - Projects'!$H244,0)+IF(BA147="x",'3 - Projects'!$H245)+IF(BA148="x",'3 - Projects'!$H246)+IF(BA149="x",'3 - Projects'!$H247)+IF(BA150="x",'3 - Projects'!$H248)</f>
        <v>0</v>
      </c>
      <c r="BB398" s="85">
        <f>IF(BB146="x",'3 - Projects'!$H244,0)+IF(BB147="x",'3 - Projects'!$H245)+IF(BB148="x",'3 - Projects'!$H246)+IF(BB149="x",'3 - Projects'!$H247)+IF(BB150="x",'3 - Projects'!$H248)</f>
        <v>0</v>
      </c>
      <c r="BC398" s="85">
        <f>IF(BC146="x",'3 - Projects'!$H244,0)+IF(BC147="x",'3 - Projects'!$H245)+IF(BC148="x",'3 - Projects'!$H246)+IF(BC149="x",'3 - Projects'!$H247)+IF(BC150="x",'3 - Projects'!$H248)</f>
        <v>0</v>
      </c>
      <c r="BD398" s="85">
        <f>IF(BD146="x",'3 - Projects'!$H244,0)+IF(BD147="x",'3 - Projects'!$H245)+IF(BD148="x",'3 - Projects'!$H246)+IF(BD149="x",'3 - Projects'!$H247)+IF(BD150="x",'3 - Projects'!$H248)</f>
        <v>0</v>
      </c>
      <c r="BE398" s="85">
        <f>IF(BE146="x",'3 - Projects'!$H244,0)+IF(BE147="x",'3 - Projects'!$H245)+IF(BE148="x",'3 - Projects'!$H246)+IF(BE149="x",'3 - Projects'!$H247)+IF(BE150="x",'3 - Projects'!$H248)</f>
        <v>0</v>
      </c>
      <c r="BF398" s="85">
        <f>IF(BF146="x",'3 - Projects'!$H244,0)+IF(BF147="x",'3 - Projects'!$H245)+IF(BF148="x",'3 - Projects'!$H246)+IF(BF149="x",'3 - Projects'!$H247)+IF(BF150="x",'3 - Projects'!$H248)</f>
        <v>0</v>
      </c>
      <c r="BG398" s="85">
        <f>IF(BG146="x",'3 - Projects'!$H244,0)+IF(BG147="x",'3 - Projects'!$H245)+IF(BG148="x",'3 - Projects'!$H246)+IF(BG149="x",'3 - Projects'!$H247)+IF(BG150="x",'3 - Projects'!$H248)</f>
        <v>0</v>
      </c>
      <c r="BH398" s="86">
        <f>IF(BH146="x",'3 - Projects'!$H244,0)+IF(BH147="x",'3 - Projects'!$H245)+IF(BH148="x",'3 - Projects'!$H246)+IF(BH149="x",'3 - Projects'!$H247)+IF(BH150="x",'3 - Projects'!$H248)</f>
        <v>0</v>
      </c>
    </row>
    <row r="399" spans="1:60">
      <c r="A399" s="84"/>
      <c r="B399" s="85" t="str">
        <f>IF(Resource3_Name&lt;&gt;"",Resource3_Name&amp;"(s)","")</f>
        <v/>
      </c>
      <c r="C399" s="85"/>
      <c r="D399" s="85"/>
      <c r="E399" s="85"/>
      <c r="F399" s="85"/>
      <c r="G399" s="85"/>
      <c r="H399" s="85"/>
      <c r="I399" s="84">
        <f>IF(I146="x",'3 - Projects'!$I244,0)+IF(I147="x",'3 - Projects'!$I245)+IF(I148="x",'3 - Projects'!$I246)+IF(I149="x",'3 - Projects'!$I247)+IF(I150="x",'3 - Projects'!$I248)</f>
        <v>0</v>
      </c>
      <c r="J399" s="85">
        <f>IF(J146="x",'3 - Projects'!$I244,0)+IF(J147="x",'3 - Projects'!$I245)+IF(J148="x",'3 - Projects'!$I246)+IF(J149="x",'3 - Projects'!$I247)+IF(J150="x",'3 - Projects'!$I248)</f>
        <v>0</v>
      </c>
      <c r="K399" s="85">
        <f>IF(K146="x",'3 - Projects'!$I244,0)+IF(K147="x",'3 - Projects'!$I245)+IF(K148="x",'3 - Projects'!$I246)+IF(K149="x",'3 - Projects'!$I247)+IF(K150="x",'3 - Projects'!$I248)</f>
        <v>0</v>
      </c>
      <c r="L399" s="85">
        <f>IF(L146="x",'3 - Projects'!$I244,0)+IF(L147="x",'3 - Projects'!$I245)+IF(L148="x",'3 - Projects'!$I246)+IF(L149="x",'3 - Projects'!$I247)+IF(L150="x",'3 - Projects'!$I248)</f>
        <v>0</v>
      </c>
      <c r="M399" s="85">
        <f>IF(M146="x",'3 - Projects'!$I244,0)+IF(M147="x",'3 - Projects'!$I245)+IF(M148="x",'3 - Projects'!$I246)+IF(M149="x",'3 - Projects'!$I247)+IF(M150="x",'3 - Projects'!$I248)</f>
        <v>0</v>
      </c>
      <c r="N399" s="85">
        <f>IF(N146="x",'3 - Projects'!$I244,0)+IF(N147="x",'3 - Projects'!$I245)+IF(N148="x",'3 - Projects'!$I246)+IF(N149="x",'3 - Projects'!$I247)+IF(N150="x",'3 - Projects'!$I248)</f>
        <v>0</v>
      </c>
      <c r="O399" s="85">
        <f>IF(O146="x",'3 - Projects'!$I244,0)+IF(O147="x",'3 - Projects'!$I245)+IF(O148="x",'3 - Projects'!$I246)+IF(O149="x",'3 - Projects'!$I247)+IF(O150="x",'3 - Projects'!$I248)</f>
        <v>0</v>
      </c>
      <c r="P399" s="85">
        <f>IF(P146="x",'3 - Projects'!$I244,0)+IF(P147="x",'3 - Projects'!$I245)+IF(P148="x",'3 - Projects'!$I246)+IF(P149="x",'3 - Projects'!$I247)+IF(P150="x",'3 - Projects'!$I248)</f>
        <v>0</v>
      </c>
      <c r="Q399" s="85">
        <f>IF(Q146="x",'3 - Projects'!$I244,0)+IF(Q147="x",'3 - Projects'!$I245)+IF(Q148="x",'3 - Projects'!$I246)+IF(Q149="x",'3 - Projects'!$I247)+IF(Q150="x",'3 - Projects'!$I248)</f>
        <v>0</v>
      </c>
      <c r="R399" s="85">
        <f>IF(R146="x",'3 - Projects'!$I244,0)+IF(R147="x",'3 - Projects'!$I245)+IF(R148="x",'3 - Projects'!$I246)+IF(R149="x",'3 - Projects'!$I247)+IF(R150="x",'3 - Projects'!$I248)</f>
        <v>0</v>
      </c>
      <c r="S399" s="85">
        <f>IF(S146="x",'3 - Projects'!$I244,0)+IF(S147="x",'3 - Projects'!$I245)+IF(S148="x",'3 - Projects'!$I246)+IF(S149="x",'3 - Projects'!$I247)+IF(S150="x",'3 - Projects'!$I248)</f>
        <v>0</v>
      </c>
      <c r="T399" s="85">
        <f>IF(T146="x",'3 - Projects'!$I244,0)+IF(T147="x",'3 - Projects'!$I245)+IF(T148="x",'3 - Projects'!$I246)+IF(T149="x",'3 - Projects'!$I247)+IF(T150="x",'3 - Projects'!$I248)</f>
        <v>0</v>
      </c>
      <c r="U399" s="85">
        <f>IF(U146="x",'3 - Projects'!$I244,0)+IF(U147="x",'3 - Projects'!$I245)+IF(U148="x",'3 - Projects'!$I246)+IF(U149="x",'3 - Projects'!$I247)+IF(U150="x",'3 - Projects'!$I248)</f>
        <v>0</v>
      </c>
      <c r="V399" s="85">
        <f>IF(V146="x",'3 - Projects'!$I244,0)+IF(V147="x",'3 - Projects'!$I245)+IF(V148="x",'3 - Projects'!$I246)+IF(V149="x",'3 - Projects'!$I247)+IF(V150="x",'3 - Projects'!$I248)</f>
        <v>0</v>
      </c>
      <c r="W399" s="85">
        <f>IF(W146="x",'3 - Projects'!$I244,0)+IF(W147="x",'3 - Projects'!$I245)+IF(W148="x",'3 - Projects'!$I246)+IF(W149="x",'3 - Projects'!$I247)+IF(W150="x",'3 - Projects'!$I248)</f>
        <v>0</v>
      </c>
      <c r="X399" s="85">
        <f>IF(X146="x",'3 - Projects'!$I244,0)+IF(X147="x",'3 - Projects'!$I245)+IF(X148="x",'3 - Projects'!$I246)+IF(X149="x",'3 - Projects'!$I247)+IF(X150="x",'3 - Projects'!$I248)</f>
        <v>0</v>
      </c>
      <c r="Y399" s="85">
        <f>IF(Y146="x",'3 - Projects'!$I244,0)+IF(Y147="x",'3 - Projects'!$I245)+IF(Y148="x",'3 - Projects'!$I246)+IF(Y149="x",'3 - Projects'!$I247)+IF(Y150="x",'3 - Projects'!$I248)</f>
        <v>0</v>
      </c>
      <c r="Z399" s="85">
        <f>IF(Z146="x",'3 - Projects'!$I244,0)+IF(Z147="x",'3 - Projects'!$I245)+IF(Z148="x",'3 - Projects'!$I246)+IF(Z149="x",'3 - Projects'!$I247)+IF(Z150="x",'3 - Projects'!$I248)</f>
        <v>0</v>
      </c>
      <c r="AA399" s="85">
        <f>IF(AA146="x",'3 - Projects'!$I244,0)+IF(AA147="x",'3 - Projects'!$I245)+IF(AA148="x",'3 - Projects'!$I246)+IF(AA149="x",'3 - Projects'!$I247)+IF(AA150="x",'3 - Projects'!$I248)</f>
        <v>0</v>
      </c>
      <c r="AB399" s="85">
        <f>IF(AB146="x",'3 - Projects'!$I244,0)+IF(AB147="x",'3 - Projects'!$I245)+IF(AB148="x",'3 - Projects'!$I246)+IF(AB149="x",'3 - Projects'!$I247)+IF(AB150="x",'3 - Projects'!$I248)</f>
        <v>0</v>
      </c>
      <c r="AC399" s="85">
        <f>IF(AC146="x",'3 - Projects'!$I244,0)+IF(AC147="x",'3 - Projects'!$I245)+IF(AC148="x",'3 - Projects'!$I246)+IF(AC149="x",'3 - Projects'!$I247)+IF(AC150="x",'3 - Projects'!$I248)</f>
        <v>0</v>
      </c>
      <c r="AD399" s="85">
        <f>IF(AD146="x",'3 - Projects'!$I244,0)+IF(AD147="x",'3 - Projects'!$I245)+IF(AD148="x",'3 - Projects'!$I246)+IF(AD149="x",'3 - Projects'!$I247)+IF(AD150="x",'3 - Projects'!$I248)</f>
        <v>0</v>
      </c>
      <c r="AE399" s="85">
        <f>IF(AE146="x",'3 - Projects'!$I244,0)+IF(AE147="x",'3 - Projects'!$I245)+IF(AE148="x",'3 - Projects'!$I246)+IF(AE149="x",'3 - Projects'!$I247)+IF(AE150="x",'3 - Projects'!$I248)</f>
        <v>0</v>
      </c>
      <c r="AF399" s="85">
        <f>IF(AF146="x",'3 - Projects'!$I244,0)+IF(AF147="x",'3 - Projects'!$I245)+IF(AF148="x",'3 - Projects'!$I246)+IF(AF149="x",'3 - Projects'!$I247)+IF(AF150="x",'3 - Projects'!$I248)</f>
        <v>0</v>
      </c>
      <c r="AG399" s="85">
        <f>IF(AG146="x",'3 - Projects'!$I244,0)+IF(AG147="x",'3 - Projects'!$I245)+IF(AG148="x",'3 - Projects'!$I246)+IF(AG149="x",'3 - Projects'!$I247)+IF(AG150="x",'3 - Projects'!$I248)</f>
        <v>0</v>
      </c>
      <c r="AH399" s="85">
        <f>IF(AH146="x",'3 - Projects'!$I244,0)+IF(AH147="x",'3 - Projects'!$I245)+IF(AH148="x",'3 - Projects'!$I246)+IF(AH149="x",'3 - Projects'!$I247)+IF(AH150="x",'3 - Projects'!$I248)</f>
        <v>0</v>
      </c>
      <c r="AI399" s="85">
        <f>IF(AI146="x",'3 - Projects'!$I244,0)+IF(AI147="x",'3 - Projects'!$I245)+IF(AI148="x",'3 - Projects'!$I246)+IF(AI149="x",'3 - Projects'!$I247)+IF(AI150="x",'3 - Projects'!$I248)</f>
        <v>0</v>
      </c>
      <c r="AJ399" s="85">
        <f>IF(AJ146="x",'3 - Projects'!$I244,0)+IF(AJ147="x",'3 - Projects'!$I245)+IF(AJ148="x",'3 - Projects'!$I246)+IF(AJ149="x",'3 - Projects'!$I247)+IF(AJ150="x",'3 - Projects'!$I248)</f>
        <v>0</v>
      </c>
      <c r="AK399" s="85">
        <f>IF(AK146="x",'3 - Projects'!$I244,0)+IF(AK147="x",'3 - Projects'!$I245)+IF(AK148="x",'3 - Projects'!$I246)+IF(AK149="x",'3 - Projects'!$I247)+IF(AK150="x",'3 - Projects'!$I248)</f>
        <v>0</v>
      </c>
      <c r="AL399" s="85">
        <f>IF(AL146="x",'3 - Projects'!$I244,0)+IF(AL147="x",'3 - Projects'!$I245)+IF(AL148="x",'3 - Projects'!$I246)+IF(AL149="x",'3 - Projects'!$I247)+IF(AL150="x",'3 - Projects'!$I248)</f>
        <v>0</v>
      </c>
      <c r="AM399" s="85">
        <f>IF(AM146="x",'3 - Projects'!$I244,0)+IF(AM147="x",'3 - Projects'!$I245)+IF(AM148="x",'3 - Projects'!$I246)+IF(AM149="x",'3 - Projects'!$I247)+IF(AM150="x",'3 - Projects'!$I248)</f>
        <v>0</v>
      </c>
      <c r="AN399" s="85">
        <f>IF(AN146="x",'3 - Projects'!$I244,0)+IF(AN147="x",'3 - Projects'!$I245)+IF(AN148="x",'3 - Projects'!$I246)+IF(AN149="x",'3 - Projects'!$I247)+IF(AN150="x",'3 - Projects'!$I248)</f>
        <v>0</v>
      </c>
      <c r="AO399" s="85">
        <f>IF(AO146="x",'3 - Projects'!$I244,0)+IF(AO147="x",'3 - Projects'!$I245)+IF(AO148="x",'3 - Projects'!$I246)+IF(AO149="x",'3 - Projects'!$I247)+IF(AO150="x",'3 - Projects'!$I248)</f>
        <v>0</v>
      </c>
      <c r="AP399" s="85">
        <f>IF(AP146="x",'3 - Projects'!$I244,0)+IF(AP147="x",'3 - Projects'!$I245)+IF(AP148="x",'3 - Projects'!$I246)+IF(AP149="x",'3 - Projects'!$I247)+IF(AP150="x",'3 - Projects'!$I248)</f>
        <v>0</v>
      </c>
      <c r="AQ399" s="85">
        <f>IF(AQ146="x",'3 - Projects'!$I244,0)+IF(AQ147="x",'3 - Projects'!$I245)+IF(AQ148="x",'3 - Projects'!$I246)+IF(AQ149="x",'3 - Projects'!$I247)+IF(AQ150="x",'3 - Projects'!$I248)</f>
        <v>0</v>
      </c>
      <c r="AR399" s="85">
        <f>IF(AR146="x",'3 - Projects'!$I244,0)+IF(AR147="x",'3 - Projects'!$I245)+IF(AR148="x",'3 - Projects'!$I246)+IF(AR149="x",'3 - Projects'!$I247)+IF(AR150="x",'3 - Projects'!$I248)</f>
        <v>0</v>
      </c>
      <c r="AS399" s="85">
        <f>IF(AS146="x",'3 - Projects'!$I244,0)+IF(AS147="x",'3 - Projects'!$I245)+IF(AS148="x",'3 - Projects'!$I246)+IF(AS149="x",'3 - Projects'!$I247)+IF(AS150="x",'3 - Projects'!$I248)</f>
        <v>0</v>
      </c>
      <c r="AT399" s="85">
        <f>IF(AT146="x",'3 - Projects'!$I244,0)+IF(AT147="x",'3 - Projects'!$I245)+IF(AT148="x",'3 - Projects'!$I246)+IF(AT149="x",'3 - Projects'!$I247)+IF(AT150="x",'3 - Projects'!$I248)</f>
        <v>0</v>
      </c>
      <c r="AU399" s="85">
        <f>IF(AU146="x",'3 - Projects'!$I244,0)+IF(AU147="x",'3 - Projects'!$I245)+IF(AU148="x",'3 - Projects'!$I246)+IF(AU149="x",'3 - Projects'!$I247)+IF(AU150="x",'3 - Projects'!$I248)</f>
        <v>0</v>
      </c>
      <c r="AV399" s="85">
        <f>IF(AV146="x",'3 - Projects'!$I244,0)+IF(AV147="x",'3 - Projects'!$I245)+IF(AV148="x",'3 - Projects'!$I246)+IF(AV149="x",'3 - Projects'!$I247)+IF(AV150="x",'3 - Projects'!$I248)</f>
        <v>0</v>
      </c>
      <c r="AW399" s="85">
        <f>IF(AW146="x",'3 - Projects'!$I244,0)+IF(AW147="x",'3 - Projects'!$I245)+IF(AW148="x",'3 - Projects'!$I246)+IF(AW149="x",'3 - Projects'!$I247)+IF(AW150="x",'3 - Projects'!$I248)</f>
        <v>0</v>
      </c>
      <c r="AX399" s="85">
        <f>IF(AX146="x",'3 - Projects'!$I244,0)+IF(AX147="x",'3 - Projects'!$I245)+IF(AX148="x",'3 - Projects'!$I246)+IF(AX149="x",'3 - Projects'!$I247)+IF(AX150="x",'3 - Projects'!$I248)</f>
        <v>0</v>
      </c>
      <c r="AY399" s="85">
        <f>IF(AY146="x",'3 - Projects'!$I244,0)+IF(AY147="x",'3 - Projects'!$I245)+IF(AY148="x",'3 - Projects'!$I246)+IF(AY149="x",'3 - Projects'!$I247)+IF(AY150="x",'3 - Projects'!$I248)</f>
        <v>0</v>
      </c>
      <c r="AZ399" s="85">
        <f>IF(AZ146="x",'3 - Projects'!$I244,0)+IF(AZ147="x",'3 - Projects'!$I245)+IF(AZ148="x",'3 - Projects'!$I246)+IF(AZ149="x",'3 - Projects'!$I247)+IF(AZ150="x",'3 - Projects'!$I248)</f>
        <v>0</v>
      </c>
      <c r="BA399" s="85">
        <f>IF(BA146="x",'3 - Projects'!$I244,0)+IF(BA147="x",'3 - Projects'!$I245)+IF(BA148="x",'3 - Projects'!$I246)+IF(BA149="x",'3 - Projects'!$I247)+IF(BA150="x",'3 - Projects'!$I248)</f>
        <v>0</v>
      </c>
      <c r="BB399" s="85">
        <f>IF(BB146="x",'3 - Projects'!$I244,0)+IF(BB147="x",'3 - Projects'!$I245)+IF(BB148="x",'3 - Projects'!$I246)+IF(BB149="x",'3 - Projects'!$I247)+IF(BB150="x",'3 - Projects'!$I248)</f>
        <v>0</v>
      </c>
      <c r="BC399" s="85">
        <f>IF(BC146="x",'3 - Projects'!$I244,0)+IF(BC147="x",'3 - Projects'!$I245)+IF(BC148="x",'3 - Projects'!$I246)+IF(BC149="x",'3 - Projects'!$I247)+IF(BC150="x",'3 - Projects'!$I248)</f>
        <v>0</v>
      </c>
      <c r="BD399" s="85">
        <f>IF(BD146="x",'3 - Projects'!$I244,0)+IF(BD147="x",'3 - Projects'!$I245)+IF(BD148="x",'3 - Projects'!$I246)+IF(BD149="x",'3 - Projects'!$I247)+IF(BD150="x",'3 - Projects'!$I248)</f>
        <v>0</v>
      </c>
      <c r="BE399" s="85">
        <f>IF(BE146="x",'3 - Projects'!$I244,0)+IF(BE147="x",'3 - Projects'!$I245)+IF(BE148="x",'3 - Projects'!$I246)+IF(BE149="x",'3 - Projects'!$I247)+IF(BE150="x",'3 - Projects'!$I248)</f>
        <v>0</v>
      </c>
      <c r="BF399" s="85">
        <f>IF(BF146="x",'3 - Projects'!$I244,0)+IF(BF147="x",'3 - Projects'!$I245)+IF(BF148="x",'3 - Projects'!$I246)+IF(BF149="x",'3 - Projects'!$I247)+IF(BF150="x",'3 - Projects'!$I248)</f>
        <v>0</v>
      </c>
      <c r="BG399" s="85">
        <f>IF(BG146="x",'3 - Projects'!$I244,0)+IF(BG147="x",'3 - Projects'!$I245)+IF(BG148="x",'3 - Projects'!$I246)+IF(BG149="x",'3 - Projects'!$I247)+IF(BG150="x",'3 - Projects'!$I248)</f>
        <v>0</v>
      </c>
      <c r="BH399" s="86">
        <f>IF(BH146="x",'3 - Projects'!$I244,0)+IF(BH147="x",'3 - Projects'!$I245)+IF(BH148="x",'3 - Projects'!$I246)+IF(BH149="x",'3 - Projects'!$I247)+IF(BH150="x",'3 - Projects'!$I248)</f>
        <v>0</v>
      </c>
    </row>
    <row r="400" spans="1:60">
      <c r="A400" s="84"/>
      <c r="B400" s="85" t="str">
        <f>IF(Resource4_Name&lt;&gt;"",Resource4_Name&amp;"(s)","")</f>
        <v/>
      </c>
      <c r="C400" s="85"/>
      <c r="D400" s="85"/>
      <c r="E400" s="85"/>
      <c r="F400" s="85"/>
      <c r="G400" s="85"/>
      <c r="H400" s="85"/>
      <c r="I400" s="84">
        <f>IF(I146="x",'3 - Projects'!$J244,0)+IF(I147="x",'3 - Projects'!$J245)+IF(I148="x",'3 - Projects'!$J246)+IF(I149="x",'3 - Projects'!$J247)+IF(I150="x",'3 - Projects'!$J248)</f>
        <v>0</v>
      </c>
      <c r="J400" s="85">
        <f>IF(J146="x",'3 - Projects'!$J244,0)+IF(J147="x",'3 - Projects'!$J245)+IF(J148="x",'3 - Projects'!$J246)+IF(J149="x",'3 - Projects'!$J247)+IF(J150="x",'3 - Projects'!$J248)</f>
        <v>0</v>
      </c>
      <c r="K400" s="85">
        <f>IF(K146="x",'3 - Projects'!$J244,0)+IF(K147="x",'3 - Projects'!$J245)+IF(K148="x",'3 - Projects'!$J246)+IF(K149="x",'3 - Projects'!$J247)+IF(K150="x",'3 - Projects'!$J248)</f>
        <v>0</v>
      </c>
      <c r="L400" s="85">
        <f>IF(L146="x",'3 - Projects'!$J244,0)+IF(L147="x",'3 - Projects'!$J245)+IF(L148="x",'3 - Projects'!$J246)+IF(L149="x",'3 - Projects'!$J247)+IF(L150="x",'3 - Projects'!$J248)</f>
        <v>0</v>
      </c>
      <c r="M400" s="85">
        <f>IF(M146="x",'3 - Projects'!$J244,0)+IF(M147="x",'3 - Projects'!$J245)+IF(M148="x",'3 - Projects'!$J246)+IF(M149="x",'3 - Projects'!$J247)+IF(M150="x",'3 - Projects'!$J248)</f>
        <v>0</v>
      </c>
      <c r="N400" s="85">
        <f>IF(N146="x",'3 - Projects'!$J244,0)+IF(N147="x",'3 - Projects'!$J245)+IF(N148="x",'3 - Projects'!$J246)+IF(N149="x",'3 - Projects'!$J247)+IF(N150="x",'3 - Projects'!$J248)</f>
        <v>0</v>
      </c>
      <c r="O400" s="85">
        <f>IF(O146="x",'3 - Projects'!$J244,0)+IF(O147="x",'3 - Projects'!$J245)+IF(O148="x",'3 - Projects'!$J246)+IF(O149="x",'3 - Projects'!$J247)+IF(O150="x",'3 - Projects'!$J248)</f>
        <v>0</v>
      </c>
      <c r="P400" s="85">
        <f>IF(P146="x",'3 - Projects'!$J244,0)+IF(P147="x",'3 - Projects'!$J245)+IF(P148="x",'3 - Projects'!$J246)+IF(P149="x",'3 - Projects'!$J247)+IF(P150="x",'3 - Projects'!$J248)</f>
        <v>0</v>
      </c>
      <c r="Q400" s="85">
        <f>IF(Q146="x",'3 - Projects'!$J244,0)+IF(Q147="x",'3 - Projects'!$J245)+IF(Q148="x",'3 - Projects'!$J246)+IF(Q149="x",'3 - Projects'!$J247)+IF(Q150="x",'3 - Projects'!$J248)</f>
        <v>0</v>
      </c>
      <c r="R400" s="85">
        <f>IF(R146="x",'3 - Projects'!$J244,0)+IF(R147="x",'3 - Projects'!$J245)+IF(R148="x",'3 - Projects'!$J246)+IF(R149="x",'3 - Projects'!$J247)+IF(R150="x",'3 - Projects'!$J248)</f>
        <v>0</v>
      </c>
      <c r="S400" s="85">
        <f>IF(S146="x",'3 - Projects'!$J244,0)+IF(S147="x",'3 - Projects'!$J245)+IF(S148="x",'3 - Projects'!$J246)+IF(S149="x",'3 - Projects'!$J247)+IF(S150="x",'3 - Projects'!$J248)</f>
        <v>0</v>
      </c>
      <c r="T400" s="85">
        <f>IF(T146="x",'3 - Projects'!$J244,0)+IF(T147="x",'3 - Projects'!$J245)+IF(T148="x",'3 - Projects'!$J246)+IF(T149="x",'3 - Projects'!$J247)+IF(T150="x",'3 - Projects'!$J248)</f>
        <v>0</v>
      </c>
      <c r="U400" s="85">
        <f>IF(U146="x",'3 - Projects'!$J244,0)+IF(U147="x",'3 - Projects'!$J245)+IF(U148="x",'3 - Projects'!$J246)+IF(U149="x",'3 - Projects'!$J247)+IF(U150="x",'3 - Projects'!$J248)</f>
        <v>0</v>
      </c>
      <c r="V400" s="85">
        <f>IF(V146="x",'3 - Projects'!$J244,0)+IF(V147="x",'3 - Projects'!$J245)+IF(V148="x",'3 - Projects'!$J246)+IF(V149="x",'3 - Projects'!$J247)+IF(V150="x",'3 - Projects'!$J248)</f>
        <v>0</v>
      </c>
      <c r="W400" s="85">
        <f>IF(W146="x",'3 - Projects'!$J244,0)+IF(W147="x",'3 - Projects'!$J245)+IF(W148="x",'3 - Projects'!$J246)+IF(W149="x",'3 - Projects'!$J247)+IF(W150="x",'3 - Projects'!$J248)</f>
        <v>0</v>
      </c>
      <c r="X400" s="85">
        <f>IF(X146="x",'3 - Projects'!$J244,0)+IF(X147="x",'3 - Projects'!$J245)+IF(X148="x",'3 - Projects'!$J246)+IF(X149="x",'3 - Projects'!$J247)+IF(X150="x",'3 - Projects'!$J248)</f>
        <v>0</v>
      </c>
      <c r="Y400" s="85">
        <f>IF(Y146="x",'3 - Projects'!$J244,0)+IF(Y147="x",'3 - Projects'!$J245)+IF(Y148="x",'3 - Projects'!$J246)+IF(Y149="x",'3 - Projects'!$J247)+IF(Y150="x",'3 - Projects'!$J248)</f>
        <v>0</v>
      </c>
      <c r="Z400" s="85">
        <f>IF(Z146="x",'3 - Projects'!$J244,0)+IF(Z147="x",'3 - Projects'!$J245)+IF(Z148="x",'3 - Projects'!$J246)+IF(Z149="x",'3 - Projects'!$J247)+IF(Z150="x",'3 - Projects'!$J248)</f>
        <v>0</v>
      </c>
      <c r="AA400" s="85">
        <f>IF(AA146="x",'3 - Projects'!$J244,0)+IF(AA147="x",'3 - Projects'!$J245)+IF(AA148="x",'3 - Projects'!$J246)+IF(AA149="x",'3 - Projects'!$J247)+IF(AA150="x",'3 - Projects'!$J248)</f>
        <v>0</v>
      </c>
      <c r="AB400" s="85">
        <f>IF(AB146="x",'3 - Projects'!$J244,0)+IF(AB147="x",'3 - Projects'!$J245)+IF(AB148="x",'3 - Projects'!$J246)+IF(AB149="x",'3 - Projects'!$J247)+IF(AB150="x",'3 - Projects'!$J248)</f>
        <v>0</v>
      </c>
      <c r="AC400" s="85">
        <f>IF(AC146="x",'3 - Projects'!$J244,0)+IF(AC147="x",'3 - Projects'!$J245)+IF(AC148="x",'3 - Projects'!$J246)+IF(AC149="x",'3 - Projects'!$J247)+IF(AC150="x",'3 - Projects'!$J248)</f>
        <v>0</v>
      </c>
      <c r="AD400" s="85">
        <f>IF(AD146="x",'3 - Projects'!$J244,0)+IF(AD147="x",'3 - Projects'!$J245)+IF(AD148="x",'3 - Projects'!$J246)+IF(AD149="x",'3 - Projects'!$J247)+IF(AD150="x",'3 - Projects'!$J248)</f>
        <v>0</v>
      </c>
      <c r="AE400" s="85">
        <f>IF(AE146="x",'3 - Projects'!$J244,0)+IF(AE147="x",'3 - Projects'!$J245)+IF(AE148="x",'3 - Projects'!$J246)+IF(AE149="x",'3 - Projects'!$J247)+IF(AE150="x",'3 - Projects'!$J248)</f>
        <v>0</v>
      </c>
      <c r="AF400" s="85">
        <f>IF(AF146="x",'3 - Projects'!$J244,0)+IF(AF147="x",'3 - Projects'!$J245)+IF(AF148="x",'3 - Projects'!$J246)+IF(AF149="x",'3 - Projects'!$J247)+IF(AF150="x",'3 - Projects'!$J248)</f>
        <v>0</v>
      </c>
      <c r="AG400" s="85">
        <f>IF(AG146="x",'3 - Projects'!$J244,0)+IF(AG147="x",'3 - Projects'!$J245)+IF(AG148="x",'3 - Projects'!$J246)+IF(AG149="x",'3 - Projects'!$J247)+IF(AG150="x",'3 - Projects'!$J248)</f>
        <v>0</v>
      </c>
      <c r="AH400" s="85">
        <f>IF(AH146="x",'3 - Projects'!$J244,0)+IF(AH147="x",'3 - Projects'!$J245)+IF(AH148="x",'3 - Projects'!$J246)+IF(AH149="x",'3 - Projects'!$J247)+IF(AH150="x",'3 - Projects'!$J248)</f>
        <v>0</v>
      </c>
      <c r="AI400" s="85">
        <f>IF(AI146="x",'3 - Projects'!$J244,0)+IF(AI147="x",'3 - Projects'!$J245)+IF(AI148="x",'3 - Projects'!$J246)+IF(AI149="x",'3 - Projects'!$J247)+IF(AI150="x",'3 - Projects'!$J248)</f>
        <v>0</v>
      </c>
      <c r="AJ400" s="85">
        <f>IF(AJ146="x",'3 - Projects'!$J244,0)+IF(AJ147="x",'3 - Projects'!$J245)+IF(AJ148="x",'3 - Projects'!$J246)+IF(AJ149="x",'3 - Projects'!$J247)+IF(AJ150="x",'3 - Projects'!$J248)</f>
        <v>0</v>
      </c>
      <c r="AK400" s="85">
        <f>IF(AK146="x",'3 - Projects'!$J244,0)+IF(AK147="x",'3 - Projects'!$J245)+IF(AK148="x",'3 - Projects'!$J246)+IF(AK149="x",'3 - Projects'!$J247)+IF(AK150="x",'3 - Projects'!$J248)</f>
        <v>0</v>
      </c>
      <c r="AL400" s="85">
        <f>IF(AL146="x",'3 - Projects'!$J244,0)+IF(AL147="x",'3 - Projects'!$J245)+IF(AL148="x",'3 - Projects'!$J246)+IF(AL149="x",'3 - Projects'!$J247)+IF(AL150="x",'3 - Projects'!$J248)</f>
        <v>0</v>
      </c>
      <c r="AM400" s="85">
        <f>IF(AM146="x",'3 - Projects'!$J244,0)+IF(AM147="x",'3 - Projects'!$J245)+IF(AM148="x",'3 - Projects'!$J246)+IF(AM149="x",'3 - Projects'!$J247)+IF(AM150="x",'3 - Projects'!$J248)</f>
        <v>0</v>
      </c>
      <c r="AN400" s="85">
        <f>IF(AN146="x",'3 - Projects'!$J244,0)+IF(AN147="x",'3 - Projects'!$J245)+IF(AN148="x",'3 - Projects'!$J246)+IF(AN149="x",'3 - Projects'!$J247)+IF(AN150="x",'3 - Projects'!$J248)</f>
        <v>0</v>
      </c>
      <c r="AO400" s="85">
        <f>IF(AO146="x",'3 - Projects'!$J244,0)+IF(AO147="x",'3 - Projects'!$J245)+IF(AO148="x",'3 - Projects'!$J246)+IF(AO149="x",'3 - Projects'!$J247)+IF(AO150="x",'3 - Projects'!$J248)</f>
        <v>0</v>
      </c>
      <c r="AP400" s="85">
        <f>IF(AP146="x",'3 - Projects'!$J244,0)+IF(AP147="x",'3 - Projects'!$J245)+IF(AP148="x",'3 - Projects'!$J246)+IF(AP149="x",'3 - Projects'!$J247)+IF(AP150="x",'3 - Projects'!$J248)</f>
        <v>0</v>
      </c>
      <c r="AQ400" s="85">
        <f>IF(AQ146="x",'3 - Projects'!$J244,0)+IF(AQ147="x",'3 - Projects'!$J245)+IF(AQ148="x",'3 - Projects'!$J246)+IF(AQ149="x",'3 - Projects'!$J247)+IF(AQ150="x",'3 - Projects'!$J248)</f>
        <v>0</v>
      </c>
      <c r="AR400" s="85">
        <f>IF(AR146="x",'3 - Projects'!$J244,0)+IF(AR147="x",'3 - Projects'!$J245)+IF(AR148="x",'3 - Projects'!$J246)+IF(AR149="x",'3 - Projects'!$J247)+IF(AR150="x",'3 - Projects'!$J248)</f>
        <v>0</v>
      </c>
      <c r="AS400" s="85">
        <f>IF(AS146="x",'3 - Projects'!$J244,0)+IF(AS147="x",'3 - Projects'!$J245)+IF(AS148="x",'3 - Projects'!$J246)+IF(AS149="x",'3 - Projects'!$J247)+IF(AS150="x",'3 - Projects'!$J248)</f>
        <v>0</v>
      </c>
      <c r="AT400" s="85">
        <f>IF(AT146="x",'3 - Projects'!$J244,0)+IF(AT147="x",'3 - Projects'!$J245)+IF(AT148="x",'3 - Projects'!$J246)+IF(AT149="x",'3 - Projects'!$J247)+IF(AT150="x",'3 - Projects'!$J248)</f>
        <v>0</v>
      </c>
      <c r="AU400" s="85">
        <f>IF(AU146="x",'3 - Projects'!$J244,0)+IF(AU147="x",'3 - Projects'!$J245)+IF(AU148="x",'3 - Projects'!$J246)+IF(AU149="x",'3 - Projects'!$J247)+IF(AU150="x",'3 - Projects'!$J248)</f>
        <v>0</v>
      </c>
      <c r="AV400" s="85">
        <f>IF(AV146="x",'3 - Projects'!$J244,0)+IF(AV147="x",'3 - Projects'!$J245)+IF(AV148="x",'3 - Projects'!$J246)+IF(AV149="x",'3 - Projects'!$J247)+IF(AV150="x",'3 - Projects'!$J248)</f>
        <v>0</v>
      </c>
      <c r="AW400" s="85">
        <f>IF(AW146="x",'3 - Projects'!$J244,0)+IF(AW147="x",'3 - Projects'!$J245)+IF(AW148="x",'3 - Projects'!$J246)+IF(AW149="x",'3 - Projects'!$J247)+IF(AW150="x",'3 - Projects'!$J248)</f>
        <v>0</v>
      </c>
      <c r="AX400" s="85">
        <f>IF(AX146="x",'3 - Projects'!$J244,0)+IF(AX147="x",'3 - Projects'!$J245)+IF(AX148="x",'3 - Projects'!$J246)+IF(AX149="x",'3 - Projects'!$J247)+IF(AX150="x",'3 - Projects'!$J248)</f>
        <v>0</v>
      </c>
      <c r="AY400" s="85">
        <f>IF(AY146="x",'3 - Projects'!$J244,0)+IF(AY147="x",'3 - Projects'!$J245)+IF(AY148="x",'3 - Projects'!$J246)+IF(AY149="x",'3 - Projects'!$J247)+IF(AY150="x",'3 - Projects'!$J248)</f>
        <v>0</v>
      </c>
      <c r="AZ400" s="85">
        <f>IF(AZ146="x",'3 - Projects'!$J244,0)+IF(AZ147="x",'3 - Projects'!$J245)+IF(AZ148="x",'3 - Projects'!$J246)+IF(AZ149="x",'3 - Projects'!$J247)+IF(AZ150="x",'3 - Projects'!$J248)</f>
        <v>0</v>
      </c>
      <c r="BA400" s="85">
        <f>IF(BA146="x",'3 - Projects'!$J244,0)+IF(BA147="x",'3 - Projects'!$J245)+IF(BA148="x",'3 - Projects'!$J246)+IF(BA149="x",'3 - Projects'!$J247)+IF(BA150="x",'3 - Projects'!$J248)</f>
        <v>0</v>
      </c>
      <c r="BB400" s="85">
        <f>IF(BB146="x",'3 - Projects'!$J244,0)+IF(BB147="x",'3 - Projects'!$J245)+IF(BB148="x",'3 - Projects'!$J246)+IF(BB149="x",'3 - Projects'!$J247)+IF(BB150="x",'3 - Projects'!$J248)</f>
        <v>0</v>
      </c>
      <c r="BC400" s="85">
        <f>IF(BC146="x",'3 - Projects'!$J244,0)+IF(BC147="x",'3 - Projects'!$J245)+IF(BC148="x",'3 - Projects'!$J246)+IF(BC149="x",'3 - Projects'!$J247)+IF(BC150="x",'3 - Projects'!$J248)</f>
        <v>0</v>
      </c>
      <c r="BD400" s="85">
        <f>IF(BD146="x",'3 - Projects'!$J244,0)+IF(BD147="x",'3 - Projects'!$J245)+IF(BD148="x",'3 - Projects'!$J246)+IF(BD149="x",'3 - Projects'!$J247)+IF(BD150="x",'3 - Projects'!$J248)</f>
        <v>0</v>
      </c>
      <c r="BE400" s="85">
        <f>IF(BE146="x",'3 - Projects'!$J244,0)+IF(BE147="x",'3 - Projects'!$J245)+IF(BE148="x",'3 - Projects'!$J246)+IF(BE149="x",'3 - Projects'!$J247)+IF(BE150="x",'3 - Projects'!$J248)</f>
        <v>0</v>
      </c>
      <c r="BF400" s="85">
        <f>IF(BF146="x",'3 - Projects'!$J244,0)+IF(BF147="x",'3 - Projects'!$J245)+IF(BF148="x",'3 - Projects'!$J246)+IF(BF149="x",'3 - Projects'!$J247)+IF(BF150="x",'3 - Projects'!$J248)</f>
        <v>0</v>
      </c>
      <c r="BG400" s="85">
        <f>IF(BG146="x",'3 - Projects'!$J244,0)+IF(BG147="x",'3 - Projects'!$J245)+IF(BG148="x",'3 - Projects'!$J246)+IF(BG149="x",'3 - Projects'!$J247)+IF(BG150="x",'3 - Projects'!$J248)</f>
        <v>0</v>
      </c>
      <c r="BH400" s="86">
        <f>IF(BH146="x",'3 - Projects'!$J244,0)+IF(BH147="x",'3 - Projects'!$J245)+IF(BH148="x",'3 - Projects'!$J246)+IF(BH149="x",'3 - Projects'!$J247)+IF(BH150="x",'3 - Projects'!$J248)</f>
        <v>0</v>
      </c>
    </row>
    <row r="401" spans="1:60">
      <c r="A401" s="84"/>
      <c r="B401" s="85" t="str">
        <f>IF(Resource5_Name&lt;&gt;"",Resource5_Name&amp;"(s)","")</f>
        <v/>
      </c>
      <c r="C401" s="85"/>
      <c r="D401" s="85"/>
      <c r="E401" s="85"/>
      <c r="F401" s="85"/>
      <c r="G401" s="85"/>
      <c r="H401" s="85"/>
      <c r="I401" s="84">
        <f>IF(I146="x",'3 - Projects'!$K244,0)+IF(I147="x",'3 - Projects'!$K245)+IF(I148="x",'3 - Projects'!$K246)+IF(I149="x",'3 - Projects'!$K247)+IF(I150="x",'3 - Projects'!$K248)</f>
        <v>0</v>
      </c>
      <c r="J401" s="85">
        <f>IF(J146="x",'3 - Projects'!$K244,0)+IF(J147="x",'3 - Projects'!$K245)+IF(J148="x",'3 - Projects'!$K246)+IF(J149="x",'3 - Projects'!$K247)+IF(J150="x",'3 - Projects'!$K248)</f>
        <v>0</v>
      </c>
      <c r="K401" s="85">
        <f>IF(K146="x",'3 - Projects'!$K244,0)+IF(K147="x",'3 - Projects'!$K245)+IF(K148="x",'3 - Projects'!$K246)+IF(K149="x",'3 - Projects'!$K247)+IF(K150="x",'3 - Projects'!$K248)</f>
        <v>0</v>
      </c>
      <c r="L401" s="85">
        <f>IF(L146="x",'3 - Projects'!$K244,0)+IF(L147="x",'3 - Projects'!$K245)+IF(L148="x",'3 - Projects'!$K246)+IF(L149="x",'3 - Projects'!$K247)+IF(L150="x",'3 - Projects'!$K248)</f>
        <v>0</v>
      </c>
      <c r="M401" s="85">
        <f>IF(M146="x",'3 - Projects'!$K244,0)+IF(M147="x",'3 - Projects'!$K245)+IF(M148="x",'3 - Projects'!$K246)+IF(M149="x",'3 - Projects'!$K247)+IF(M150="x",'3 - Projects'!$K248)</f>
        <v>0</v>
      </c>
      <c r="N401" s="85">
        <f>IF(N146="x",'3 - Projects'!$K244,0)+IF(N147="x",'3 - Projects'!$K245)+IF(N148="x",'3 - Projects'!$K246)+IF(N149="x",'3 - Projects'!$K247)+IF(N150="x",'3 - Projects'!$K248)</f>
        <v>0</v>
      </c>
      <c r="O401" s="85">
        <f>IF(O146="x",'3 - Projects'!$K244,0)+IF(O147="x",'3 - Projects'!$K245)+IF(O148="x",'3 - Projects'!$K246)+IF(O149="x",'3 - Projects'!$K247)+IF(O150="x",'3 - Projects'!$K248)</f>
        <v>0</v>
      </c>
      <c r="P401" s="85">
        <f>IF(P146="x",'3 - Projects'!$K244,0)+IF(P147="x",'3 - Projects'!$K245)+IF(P148="x",'3 - Projects'!$K246)+IF(P149="x",'3 - Projects'!$K247)+IF(P150="x",'3 - Projects'!$K248)</f>
        <v>0</v>
      </c>
      <c r="Q401" s="85">
        <f>IF(Q146="x",'3 - Projects'!$K244,0)+IF(Q147="x",'3 - Projects'!$K245)+IF(Q148="x",'3 - Projects'!$K246)+IF(Q149="x",'3 - Projects'!$K247)+IF(Q150="x",'3 - Projects'!$K248)</f>
        <v>0</v>
      </c>
      <c r="R401" s="85">
        <f>IF(R146="x",'3 - Projects'!$K244,0)+IF(R147="x",'3 - Projects'!$K245)+IF(R148="x",'3 - Projects'!$K246)+IF(R149="x",'3 - Projects'!$K247)+IF(R150="x",'3 - Projects'!$K248)</f>
        <v>0</v>
      </c>
      <c r="S401" s="85">
        <f>IF(S146="x",'3 - Projects'!$K244,0)+IF(S147="x",'3 - Projects'!$K245)+IF(S148="x",'3 - Projects'!$K246)+IF(S149="x",'3 - Projects'!$K247)+IF(S150="x",'3 - Projects'!$K248)</f>
        <v>0</v>
      </c>
      <c r="T401" s="85">
        <f>IF(T146="x",'3 - Projects'!$K244,0)+IF(T147="x",'3 - Projects'!$K245)+IF(T148="x",'3 - Projects'!$K246)+IF(T149="x",'3 - Projects'!$K247)+IF(T150="x",'3 - Projects'!$K248)</f>
        <v>0</v>
      </c>
      <c r="U401" s="85">
        <f>IF(U146="x",'3 - Projects'!$K244,0)+IF(U147="x",'3 - Projects'!$K245)+IF(U148="x",'3 - Projects'!$K246)+IF(U149="x",'3 - Projects'!$K247)+IF(U150="x",'3 - Projects'!$K248)</f>
        <v>0</v>
      </c>
      <c r="V401" s="85">
        <f>IF(V146="x",'3 - Projects'!$K244,0)+IF(V147="x",'3 - Projects'!$K245)+IF(V148="x",'3 - Projects'!$K246)+IF(V149="x",'3 - Projects'!$K247)+IF(V150="x",'3 - Projects'!$K248)</f>
        <v>0</v>
      </c>
      <c r="W401" s="85">
        <f>IF(W146="x",'3 - Projects'!$K244,0)+IF(W147="x",'3 - Projects'!$K245)+IF(W148="x",'3 - Projects'!$K246)+IF(W149="x",'3 - Projects'!$K247)+IF(W150="x",'3 - Projects'!$K248)</f>
        <v>0</v>
      </c>
      <c r="X401" s="85">
        <f>IF(X146="x",'3 - Projects'!$K244,0)+IF(X147="x",'3 - Projects'!$K245)+IF(X148="x",'3 - Projects'!$K246)+IF(X149="x",'3 - Projects'!$K247)+IF(X150="x",'3 - Projects'!$K248)</f>
        <v>0</v>
      </c>
      <c r="Y401" s="85">
        <f>IF(Y146="x",'3 - Projects'!$K244,0)+IF(Y147="x",'3 - Projects'!$K245)+IF(Y148="x",'3 - Projects'!$K246)+IF(Y149="x",'3 - Projects'!$K247)+IF(Y150="x",'3 - Projects'!$K248)</f>
        <v>0</v>
      </c>
      <c r="Z401" s="85">
        <f>IF(Z146="x",'3 - Projects'!$K244,0)+IF(Z147="x",'3 - Projects'!$K245)+IF(Z148="x",'3 - Projects'!$K246)+IF(Z149="x",'3 - Projects'!$K247)+IF(Z150="x",'3 - Projects'!$K248)</f>
        <v>0</v>
      </c>
      <c r="AA401" s="85">
        <f>IF(AA146="x",'3 - Projects'!$K244,0)+IF(AA147="x",'3 - Projects'!$K245)+IF(AA148="x",'3 - Projects'!$K246)+IF(AA149="x",'3 - Projects'!$K247)+IF(AA150="x",'3 - Projects'!$K248)</f>
        <v>0</v>
      </c>
      <c r="AB401" s="85">
        <f>IF(AB146="x",'3 - Projects'!$K244,0)+IF(AB147="x",'3 - Projects'!$K245)+IF(AB148="x",'3 - Projects'!$K246)+IF(AB149="x",'3 - Projects'!$K247)+IF(AB150="x",'3 - Projects'!$K248)</f>
        <v>0</v>
      </c>
      <c r="AC401" s="85">
        <f>IF(AC146="x",'3 - Projects'!$K244,0)+IF(AC147="x",'3 - Projects'!$K245)+IF(AC148="x",'3 - Projects'!$K246)+IF(AC149="x",'3 - Projects'!$K247)+IF(AC150="x",'3 - Projects'!$K248)</f>
        <v>0</v>
      </c>
      <c r="AD401" s="85">
        <f>IF(AD146="x",'3 - Projects'!$K244,0)+IF(AD147="x",'3 - Projects'!$K245)+IF(AD148="x",'3 - Projects'!$K246)+IF(AD149="x",'3 - Projects'!$K247)+IF(AD150="x",'3 - Projects'!$K248)</f>
        <v>0</v>
      </c>
      <c r="AE401" s="85">
        <f>IF(AE146="x",'3 - Projects'!$K244,0)+IF(AE147="x",'3 - Projects'!$K245)+IF(AE148="x",'3 - Projects'!$K246)+IF(AE149="x",'3 - Projects'!$K247)+IF(AE150="x",'3 - Projects'!$K248)</f>
        <v>0</v>
      </c>
      <c r="AF401" s="85">
        <f>IF(AF146="x",'3 - Projects'!$K244,0)+IF(AF147="x",'3 - Projects'!$K245)+IF(AF148="x",'3 - Projects'!$K246)+IF(AF149="x",'3 - Projects'!$K247)+IF(AF150="x",'3 - Projects'!$K248)</f>
        <v>0</v>
      </c>
      <c r="AG401" s="85">
        <f>IF(AG146="x",'3 - Projects'!$K244,0)+IF(AG147="x",'3 - Projects'!$K245)+IF(AG148="x",'3 - Projects'!$K246)+IF(AG149="x",'3 - Projects'!$K247)+IF(AG150="x",'3 - Projects'!$K248)</f>
        <v>0</v>
      </c>
      <c r="AH401" s="85">
        <f>IF(AH146="x",'3 - Projects'!$K244,0)+IF(AH147="x",'3 - Projects'!$K245)+IF(AH148="x",'3 - Projects'!$K246)+IF(AH149="x",'3 - Projects'!$K247)+IF(AH150="x",'3 - Projects'!$K248)</f>
        <v>0</v>
      </c>
      <c r="AI401" s="85">
        <f>IF(AI146="x",'3 - Projects'!$K244,0)+IF(AI147="x",'3 - Projects'!$K245)+IF(AI148="x",'3 - Projects'!$K246)+IF(AI149="x",'3 - Projects'!$K247)+IF(AI150="x",'3 - Projects'!$K248)</f>
        <v>0</v>
      </c>
      <c r="AJ401" s="85">
        <f>IF(AJ146="x",'3 - Projects'!$K244,0)+IF(AJ147="x",'3 - Projects'!$K245)+IF(AJ148="x",'3 - Projects'!$K246)+IF(AJ149="x",'3 - Projects'!$K247)+IF(AJ150="x",'3 - Projects'!$K248)</f>
        <v>0</v>
      </c>
      <c r="AK401" s="85">
        <f>IF(AK146="x",'3 - Projects'!$K244,0)+IF(AK147="x",'3 - Projects'!$K245)+IF(AK148="x",'3 - Projects'!$K246)+IF(AK149="x",'3 - Projects'!$K247)+IF(AK150="x",'3 - Projects'!$K248)</f>
        <v>0</v>
      </c>
      <c r="AL401" s="85">
        <f>IF(AL146="x",'3 - Projects'!$K244,0)+IF(AL147="x",'3 - Projects'!$K245)+IF(AL148="x",'3 - Projects'!$K246)+IF(AL149="x",'3 - Projects'!$K247)+IF(AL150="x",'3 - Projects'!$K248)</f>
        <v>0</v>
      </c>
      <c r="AM401" s="85">
        <f>IF(AM146="x",'3 - Projects'!$K244,0)+IF(AM147="x",'3 - Projects'!$K245)+IF(AM148="x",'3 - Projects'!$K246)+IF(AM149="x",'3 - Projects'!$K247)+IF(AM150="x",'3 - Projects'!$K248)</f>
        <v>0</v>
      </c>
      <c r="AN401" s="85">
        <f>IF(AN146="x",'3 - Projects'!$K244,0)+IF(AN147="x",'3 - Projects'!$K245)+IF(AN148="x",'3 - Projects'!$K246)+IF(AN149="x",'3 - Projects'!$K247)+IF(AN150="x",'3 - Projects'!$K248)</f>
        <v>0</v>
      </c>
      <c r="AO401" s="85">
        <f>IF(AO146="x",'3 - Projects'!$K244,0)+IF(AO147="x",'3 - Projects'!$K245)+IF(AO148="x",'3 - Projects'!$K246)+IF(AO149="x",'3 - Projects'!$K247)+IF(AO150="x",'3 - Projects'!$K248)</f>
        <v>0</v>
      </c>
      <c r="AP401" s="85">
        <f>IF(AP146="x",'3 - Projects'!$K244,0)+IF(AP147="x",'3 - Projects'!$K245)+IF(AP148="x",'3 - Projects'!$K246)+IF(AP149="x",'3 - Projects'!$K247)+IF(AP150="x",'3 - Projects'!$K248)</f>
        <v>0</v>
      </c>
      <c r="AQ401" s="85">
        <f>IF(AQ146="x",'3 - Projects'!$K244,0)+IF(AQ147="x",'3 - Projects'!$K245)+IF(AQ148="x",'3 - Projects'!$K246)+IF(AQ149="x",'3 - Projects'!$K247)+IF(AQ150="x",'3 - Projects'!$K248)</f>
        <v>0</v>
      </c>
      <c r="AR401" s="85">
        <f>IF(AR146="x",'3 - Projects'!$K244,0)+IF(AR147="x",'3 - Projects'!$K245)+IF(AR148="x",'3 - Projects'!$K246)+IF(AR149="x",'3 - Projects'!$K247)+IF(AR150="x",'3 - Projects'!$K248)</f>
        <v>0</v>
      </c>
      <c r="AS401" s="85">
        <f>IF(AS146="x",'3 - Projects'!$K244,0)+IF(AS147="x",'3 - Projects'!$K245)+IF(AS148="x",'3 - Projects'!$K246)+IF(AS149="x",'3 - Projects'!$K247)+IF(AS150="x",'3 - Projects'!$K248)</f>
        <v>0</v>
      </c>
      <c r="AT401" s="85">
        <f>IF(AT146="x",'3 - Projects'!$K244,0)+IF(AT147="x",'3 - Projects'!$K245)+IF(AT148="x",'3 - Projects'!$K246)+IF(AT149="x",'3 - Projects'!$K247)+IF(AT150="x",'3 - Projects'!$K248)</f>
        <v>0</v>
      </c>
      <c r="AU401" s="85">
        <f>IF(AU146="x",'3 - Projects'!$K244,0)+IF(AU147="x",'3 - Projects'!$K245)+IF(AU148="x",'3 - Projects'!$K246)+IF(AU149="x",'3 - Projects'!$K247)+IF(AU150="x",'3 - Projects'!$K248)</f>
        <v>0</v>
      </c>
      <c r="AV401" s="85">
        <f>IF(AV146="x",'3 - Projects'!$K244,0)+IF(AV147="x",'3 - Projects'!$K245)+IF(AV148="x",'3 - Projects'!$K246)+IF(AV149="x",'3 - Projects'!$K247)+IF(AV150="x",'3 - Projects'!$K248)</f>
        <v>0</v>
      </c>
      <c r="AW401" s="85">
        <f>IF(AW146="x",'3 - Projects'!$K244,0)+IF(AW147="x",'3 - Projects'!$K245)+IF(AW148="x",'3 - Projects'!$K246)+IF(AW149="x",'3 - Projects'!$K247)+IF(AW150="x",'3 - Projects'!$K248)</f>
        <v>0</v>
      </c>
      <c r="AX401" s="85">
        <f>IF(AX146="x",'3 - Projects'!$K244,0)+IF(AX147="x",'3 - Projects'!$K245)+IF(AX148="x",'3 - Projects'!$K246)+IF(AX149="x",'3 - Projects'!$K247)+IF(AX150="x",'3 - Projects'!$K248)</f>
        <v>0</v>
      </c>
      <c r="AY401" s="85">
        <f>IF(AY146="x",'3 - Projects'!$K244,0)+IF(AY147="x",'3 - Projects'!$K245)+IF(AY148="x",'3 - Projects'!$K246)+IF(AY149="x",'3 - Projects'!$K247)+IF(AY150="x",'3 - Projects'!$K248)</f>
        <v>0</v>
      </c>
      <c r="AZ401" s="85">
        <f>IF(AZ146="x",'3 - Projects'!$K244,0)+IF(AZ147="x",'3 - Projects'!$K245)+IF(AZ148="x",'3 - Projects'!$K246)+IF(AZ149="x",'3 - Projects'!$K247)+IF(AZ150="x",'3 - Projects'!$K248)</f>
        <v>0</v>
      </c>
      <c r="BA401" s="85">
        <f>IF(BA146="x",'3 - Projects'!$K244,0)+IF(BA147="x",'3 - Projects'!$K245)+IF(BA148="x",'3 - Projects'!$K246)+IF(BA149="x",'3 - Projects'!$K247)+IF(BA150="x",'3 - Projects'!$K248)</f>
        <v>0</v>
      </c>
      <c r="BB401" s="85">
        <f>IF(BB146="x",'3 - Projects'!$K244,0)+IF(BB147="x",'3 - Projects'!$K245)+IF(BB148="x",'3 - Projects'!$K246)+IF(BB149="x",'3 - Projects'!$K247)+IF(BB150="x",'3 - Projects'!$K248)</f>
        <v>0</v>
      </c>
      <c r="BC401" s="85">
        <f>IF(BC146="x",'3 - Projects'!$K244,0)+IF(BC147="x",'3 - Projects'!$K245)+IF(BC148="x",'3 - Projects'!$K246)+IF(BC149="x",'3 - Projects'!$K247)+IF(BC150="x",'3 - Projects'!$K248)</f>
        <v>0</v>
      </c>
      <c r="BD401" s="85">
        <f>IF(BD146="x",'3 - Projects'!$K244,0)+IF(BD147="x",'3 - Projects'!$K245)+IF(BD148="x",'3 - Projects'!$K246)+IF(BD149="x",'3 - Projects'!$K247)+IF(BD150="x",'3 - Projects'!$K248)</f>
        <v>0</v>
      </c>
      <c r="BE401" s="85">
        <f>IF(BE146="x",'3 - Projects'!$K244,0)+IF(BE147="x",'3 - Projects'!$K245)+IF(BE148="x",'3 - Projects'!$K246)+IF(BE149="x",'3 - Projects'!$K247)+IF(BE150="x",'3 - Projects'!$K248)</f>
        <v>0</v>
      </c>
      <c r="BF401" s="85">
        <f>IF(BF146="x",'3 - Projects'!$K244,0)+IF(BF147="x",'3 - Projects'!$K245)+IF(BF148="x",'3 - Projects'!$K246)+IF(BF149="x",'3 - Projects'!$K247)+IF(BF150="x",'3 - Projects'!$K248)</f>
        <v>0</v>
      </c>
      <c r="BG401" s="85">
        <f>IF(BG146="x",'3 - Projects'!$K244,0)+IF(BG147="x",'3 - Projects'!$K245)+IF(BG148="x",'3 - Projects'!$K246)+IF(BG149="x",'3 - Projects'!$K247)+IF(BG150="x",'3 - Projects'!$K248)</f>
        <v>0</v>
      </c>
      <c r="BH401" s="86">
        <f>IF(BH146="x",'3 - Projects'!$K244,0)+IF(BH147="x",'3 - Projects'!$K245)+IF(BH148="x",'3 - Projects'!$K246)+IF(BH149="x",'3 - Projects'!$K247)+IF(BH150="x",'3 - Projects'!$K248)</f>
        <v>0</v>
      </c>
    </row>
    <row r="402" spans="1:60">
      <c r="A402" s="84"/>
      <c r="B402" s="85" t="str">
        <f>IF(Resource6_Name&lt;&gt;"",Resource6_Name&amp;"(s)","")</f>
        <v/>
      </c>
      <c r="C402" s="85"/>
      <c r="D402" s="85"/>
      <c r="E402" s="85"/>
      <c r="F402" s="85"/>
      <c r="G402" s="85"/>
      <c r="H402" s="85"/>
      <c r="I402" s="84">
        <f>IF(I146="x",'3 - Projects'!$L244,0)+IF(I147="x",'3 - Projects'!$L245)+IF(I148="x",'3 - Projects'!$L246)+IF(I149="x",'3 - Projects'!$L247)+IF(I150="x",'3 - Projects'!$L248)</f>
        <v>0</v>
      </c>
      <c r="J402" s="85">
        <f>IF(J146="x",'3 - Projects'!$L244,0)+IF(J147="x",'3 - Projects'!$L245)+IF(J148="x",'3 - Projects'!$L246)+IF(J149="x",'3 - Projects'!$L247)+IF(J150="x",'3 - Projects'!$L248)</f>
        <v>0</v>
      </c>
      <c r="K402" s="85">
        <f>IF(K146="x",'3 - Projects'!$L244,0)+IF(K147="x",'3 - Projects'!$L245)+IF(K148="x",'3 - Projects'!$L246)+IF(K149="x",'3 - Projects'!$L247)+IF(K150="x",'3 - Projects'!$L248)</f>
        <v>0</v>
      </c>
      <c r="L402" s="85">
        <f>IF(L146="x",'3 - Projects'!$L244,0)+IF(L147="x",'3 - Projects'!$L245)+IF(L148="x",'3 - Projects'!$L246)+IF(L149="x",'3 - Projects'!$L247)+IF(L150="x",'3 - Projects'!$L248)</f>
        <v>0</v>
      </c>
      <c r="M402" s="85">
        <f>IF(M146="x",'3 - Projects'!$L244,0)+IF(M147="x",'3 - Projects'!$L245)+IF(M148="x",'3 - Projects'!$L246)+IF(M149="x",'3 - Projects'!$L247)+IF(M150="x",'3 - Projects'!$L248)</f>
        <v>0</v>
      </c>
      <c r="N402" s="85">
        <f>IF(N146="x",'3 - Projects'!$L244,0)+IF(N147="x",'3 - Projects'!$L245)+IF(N148="x",'3 - Projects'!$L246)+IF(N149="x",'3 - Projects'!$L247)+IF(N150="x",'3 - Projects'!$L248)</f>
        <v>0</v>
      </c>
      <c r="O402" s="85">
        <f>IF(O146="x",'3 - Projects'!$L244,0)+IF(O147="x",'3 - Projects'!$L245)+IF(O148="x",'3 - Projects'!$L246)+IF(O149="x",'3 - Projects'!$L247)+IF(O150="x",'3 - Projects'!$L248)</f>
        <v>0</v>
      </c>
      <c r="P402" s="85">
        <f>IF(P146="x",'3 - Projects'!$L244,0)+IF(P147="x",'3 - Projects'!$L245)+IF(P148="x",'3 - Projects'!$L246)+IF(P149="x",'3 - Projects'!$L247)+IF(P150="x",'3 - Projects'!$L248)</f>
        <v>0</v>
      </c>
      <c r="Q402" s="85">
        <f>IF(Q146="x",'3 - Projects'!$L244,0)+IF(Q147="x",'3 - Projects'!$L245)+IF(Q148="x",'3 - Projects'!$L246)+IF(Q149="x",'3 - Projects'!$L247)+IF(Q150="x",'3 - Projects'!$L248)</f>
        <v>0</v>
      </c>
      <c r="R402" s="85">
        <f>IF(R146="x",'3 - Projects'!$L244,0)+IF(R147="x",'3 - Projects'!$L245)+IF(R148="x",'3 - Projects'!$L246)+IF(R149="x",'3 - Projects'!$L247)+IF(R150="x",'3 - Projects'!$L248)</f>
        <v>0</v>
      </c>
      <c r="S402" s="85">
        <f>IF(S146="x",'3 - Projects'!$L244,0)+IF(S147="x",'3 - Projects'!$L245)+IF(S148="x",'3 - Projects'!$L246)+IF(S149="x",'3 - Projects'!$L247)+IF(S150="x",'3 - Projects'!$L248)</f>
        <v>0</v>
      </c>
      <c r="T402" s="85">
        <f>IF(T146="x",'3 - Projects'!$L244,0)+IF(T147="x",'3 - Projects'!$L245)+IF(T148="x",'3 - Projects'!$L246)+IF(T149="x",'3 - Projects'!$L247)+IF(T150="x",'3 - Projects'!$L248)</f>
        <v>0</v>
      </c>
      <c r="U402" s="85">
        <f>IF(U146="x",'3 - Projects'!$L244,0)+IF(U147="x",'3 - Projects'!$L245)+IF(U148="x",'3 - Projects'!$L246)+IF(U149="x",'3 - Projects'!$L247)+IF(U150="x",'3 - Projects'!$L248)</f>
        <v>0</v>
      </c>
      <c r="V402" s="85">
        <f>IF(V146="x",'3 - Projects'!$L244,0)+IF(V147="x",'3 - Projects'!$L245)+IF(V148="x",'3 - Projects'!$L246)+IF(V149="x",'3 - Projects'!$L247)+IF(V150="x",'3 - Projects'!$L248)</f>
        <v>0</v>
      </c>
      <c r="W402" s="85">
        <f>IF(W146="x",'3 - Projects'!$L244,0)+IF(W147="x",'3 - Projects'!$L245)+IF(W148="x",'3 - Projects'!$L246)+IF(W149="x",'3 - Projects'!$L247)+IF(W150="x",'3 - Projects'!$L248)</f>
        <v>0</v>
      </c>
      <c r="X402" s="85">
        <f>IF(X146="x",'3 - Projects'!$L244,0)+IF(X147="x",'3 - Projects'!$L245)+IF(X148="x",'3 - Projects'!$L246)+IF(X149="x",'3 - Projects'!$L247)+IF(X150="x",'3 - Projects'!$L248)</f>
        <v>0</v>
      </c>
      <c r="Y402" s="85">
        <f>IF(Y146="x",'3 - Projects'!$L244,0)+IF(Y147="x",'3 - Projects'!$L245)+IF(Y148="x",'3 - Projects'!$L246)+IF(Y149="x",'3 - Projects'!$L247)+IF(Y150="x",'3 - Projects'!$L248)</f>
        <v>0</v>
      </c>
      <c r="Z402" s="85">
        <f>IF(Z146="x",'3 - Projects'!$L244,0)+IF(Z147="x",'3 - Projects'!$L245)+IF(Z148="x",'3 - Projects'!$L246)+IF(Z149="x",'3 - Projects'!$L247)+IF(Z150="x",'3 - Projects'!$L248)</f>
        <v>0</v>
      </c>
      <c r="AA402" s="85">
        <f>IF(AA146="x",'3 - Projects'!$L244,0)+IF(AA147="x",'3 - Projects'!$L245)+IF(AA148="x",'3 - Projects'!$L246)+IF(AA149="x",'3 - Projects'!$L247)+IF(AA150="x",'3 - Projects'!$L248)</f>
        <v>0</v>
      </c>
      <c r="AB402" s="85">
        <f>IF(AB146="x",'3 - Projects'!$L244,0)+IF(AB147="x",'3 - Projects'!$L245)+IF(AB148="x",'3 - Projects'!$L246)+IF(AB149="x",'3 - Projects'!$L247)+IF(AB150="x",'3 - Projects'!$L248)</f>
        <v>0</v>
      </c>
      <c r="AC402" s="85">
        <f>IF(AC146="x",'3 - Projects'!$L244,0)+IF(AC147="x",'3 - Projects'!$L245)+IF(AC148="x",'3 - Projects'!$L246)+IF(AC149="x",'3 - Projects'!$L247)+IF(AC150="x",'3 - Projects'!$L248)</f>
        <v>0</v>
      </c>
      <c r="AD402" s="85">
        <f>IF(AD146="x",'3 - Projects'!$L244,0)+IF(AD147="x",'3 - Projects'!$L245)+IF(AD148="x",'3 - Projects'!$L246)+IF(AD149="x",'3 - Projects'!$L247)+IF(AD150="x",'3 - Projects'!$L248)</f>
        <v>0</v>
      </c>
      <c r="AE402" s="85">
        <f>IF(AE146="x",'3 - Projects'!$L244,0)+IF(AE147="x",'3 - Projects'!$L245)+IF(AE148="x",'3 - Projects'!$L246)+IF(AE149="x",'3 - Projects'!$L247)+IF(AE150="x",'3 - Projects'!$L248)</f>
        <v>0</v>
      </c>
      <c r="AF402" s="85">
        <f>IF(AF146="x",'3 - Projects'!$L244,0)+IF(AF147="x",'3 - Projects'!$L245)+IF(AF148="x",'3 - Projects'!$L246)+IF(AF149="x",'3 - Projects'!$L247)+IF(AF150="x",'3 - Projects'!$L248)</f>
        <v>0</v>
      </c>
      <c r="AG402" s="85">
        <f>IF(AG146="x",'3 - Projects'!$L244,0)+IF(AG147="x",'3 - Projects'!$L245)+IF(AG148="x",'3 - Projects'!$L246)+IF(AG149="x",'3 - Projects'!$L247)+IF(AG150="x",'3 - Projects'!$L248)</f>
        <v>0</v>
      </c>
      <c r="AH402" s="85">
        <f>IF(AH146="x",'3 - Projects'!$L244,0)+IF(AH147="x",'3 - Projects'!$L245)+IF(AH148="x",'3 - Projects'!$L246)+IF(AH149="x",'3 - Projects'!$L247)+IF(AH150="x",'3 - Projects'!$L248)</f>
        <v>0</v>
      </c>
      <c r="AI402" s="85">
        <f>IF(AI146="x",'3 - Projects'!$L244,0)+IF(AI147="x",'3 - Projects'!$L245)+IF(AI148="x",'3 - Projects'!$L246)+IF(AI149="x",'3 - Projects'!$L247)+IF(AI150="x",'3 - Projects'!$L248)</f>
        <v>0</v>
      </c>
      <c r="AJ402" s="85">
        <f>IF(AJ146="x",'3 - Projects'!$L244,0)+IF(AJ147="x",'3 - Projects'!$L245)+IF(AJ148="x",'3 - Projects'!$L246)+IF(AJ149="x",'3 - Projects'!$L247)+IF(AJ150="x",'3 - Projects'!$L248)</f>
        <v>0</v>
      </c>
      <c r="AK402" s="85">
        <f>IF(AK146="x",'3 - Projects'!$L244,0)+IF(AK147="x",'3 - Projects'!$L245)+IF(AK148="x",'3 - Projects'!$L246)+IF(AK149="x",'3 - Projects'!$L247)+IF(AK150="x",'3 - Projects'!$L248)</f>
        <v>0</v>
      </c>
      <c r="AL402" s="85">
        <f>IF(AL146="x",'3 - Projects'!$L244,0)+IF(AL147="x",'3 - Projects'!$L245)+IF(AL148="x",'3 - Projects'!$L246)+IF(AL149="x",'3 - Projects'!$L247)+IF(AL150="x",'3 - Projects'!$L248)</f>
        <v>0</v>
      </c>
      <c r="AM402" s="85">
        <f>IF(AM146="x",'3 - Projects'!$L244,0)+IF(AM147="x",'3 - Projects'!$L245)+IF(AM148="x",'3 - Projects'!$L246)+IF(AM149="x",'3 - Projects'!$L247)+IF(AM150="x",'3 - Projects'!$L248)</f>
        <v>0</v>
      </c>
      <c r="AN402" s="85">
        <f>IF(AN146="x",'3 - Projects'!$L244,0)+IF(AN147="x",'3 - Projects'!$L245)+IF(AN148="x",'3 - Projects'!$L246)+IF(AN149="x",'3 - Projects'!$L247)+IF(AN150="x",'3 - Projects'!$L248)</f>
        <v>0</v>
      </c>
      <c r="AO402" s="85">
        <f>IF(AO146="x",'3 - Projects'!$L244,0)+IF(AO147="x",'3 - Projects'!$L245)+IF(AO148="x",'3 - Projects'!$L246)+IF(AO149="x",'3 - Projects'!$L247)+IF(AO150="x",'3 - Projects'!$L248)</f>
        <v>0</v>
      </c>
      <c r="AP402" s="85">
        <f>IF(AP146="x",'3 - Projects'!$L244,0)+IF(AP147="x",'3 - Projects'!$L245)+IF(AP148="x",'3 - Projects'!$L246)+IF(AP149="x",'3 - Projects'!$L247)+IF(AP150="x",'3 - Projects'!$L248)</f>
        <v>0</v>
      </c>
      <c r="AQ402" s="85">
        <f>IF(AQ146="x",'3 - Projects'!$L244,0)+IF(AQ147="x",'3 - Projects'!$L245)+IF(AQ148="x",'3 - Projects'!$L246)+IF(AQ149="x",'3 - Projects'!$L247)+IF(AQ150="x",'3 - Projects'!$L248)</f>
        <v>0</v>
      </c>
      <c r="AR402" s="85">
        <f>IF(AR146="x",'3 - Projects'!$L244,0)+IF(AR147="x",'3 - Projects'!$L245)+IF(AR148="x",'3 - Projects'!$L246)+IF(AR149="x",'3 - Projects'!$L247)+IF(AR150="x",'3 - Projects'!$L248)</f>
        <v>0</v>
      </c>
      <c r="AS402" s="85">
        <f>IF(AS146="x",'3 - Projects'!$L244,0)+IF(AS147="x",'3 - Projects'!$L245)+IF(AS148="x",'3 - Projects'!$L246)+IF(AS149="x",'3 - Projects'!$L247)+IF(AS150="x",'3 - Projects'!$L248)</f>
        <v>0</v>
      </c>
      <c r="AT402" s="85">
        <f>IF(AT146="x",'3 - Projects'!$L244,0)+IF(AT147="x",'3 - Projects'!$L245)+IF(AT148="x",'3 - Projects'!$L246)+IF(AT149="x",'3 - Projects'!$L247)+IF(AT150="x",'3 - Projects'!$L248)</f>
        <v>0</v>
      </c>
      <c r="AU402" s="85">
        <f>IF(AU146="x",'3 - Projects'!$L244,0)+IF(AU147="x",'3 - Projects'!$L245)+IF(AU148="x",'3 - Projects'!$L246)+IF(AU149="x",'3 - Projects'!$L247)+IF(AU150="x",'3 - Projects'!$L248)</f>
        <v>0</v>
      </c>
      <c r="AV402" s="85">
        <f>IF(AV146="x",'3 - Projects'!$L244,0)+IF(AV147="x",'3 - Projects'!$L245)+IF(AV148="x",'3 - Projects'!$L246)+IF(AV149="x",'3 - Projects'!$L247)+IF(AV150="x",'3 - Projects'!$L248)</f>
        <v>0</v>
      </c>
      <c r="AW402" s="85">
        <f>IF(AW146="x",'3 - Projects'!$L244,0)+IF(AW147="x",'3 - Projects'!$L245)+IF(AW148="x",'3 - Projects'!$L246)+IF(AW149="x",'3 - Projects'!$L247)+IF(AW150="x",'3 - Projects'!$L248)</f>
        <v>0</v>
      </c>
      <c r="AX402" s="85">
        <f>IF(AX146="x",'3 - Projects'!$L244,0)+IF(AX147="x",'3 - Projects'!$L245)+IF(AX148="x",'3 - Projects'!$L246)+IF(AX149="x",'3 - Projects'!$L247)+IF(AX150="x",'3 - Projects'!$L248)</f>
        <v>0</v>
      </c>
      <c r="AY402" s="85">
        <f>IF(AY146="x",'3 - Projects'!$L244,0)+IF(AY147="x",'3 - Projects'!$L245)+IF(AY148="x",'3 - Projects'!$L246)+IF(AY149="x",'3 - Projects'!$L247)+IF(AY150="x",'3 - Projects'!$L248)</f>
        <v>0</v>
      </c>
      <c r="AZ402" s="85">
        <f>IF(AZ146="x",'3 - Projects'!$L244,0)+IF(AZ147="x",'3 - Projects'!$L245)+IF(AZ148="x",'3 - Projects'!$L246)+IF(AZ149="x",'3 - Projects'!$L247)+IF(AZ150="x",'3 - Projects'!$L248)</f>
        <v>0</v>
      </c>
      <c r="BA402" s="85">
        <f>IF(BA146="x",'3 - Projects'!$L244,0)+IF(BA147="x",'3 - Projects'!$L245)+IF(BA148="x",'3 - Projects'!$L246)+IF(BA149="x",'3 - Projects'!$L247)+IF(BA150="x",'3 - Projects'!$L248)</f>
        <v>0</v>
      </c>
      <c r="BB402" s="85">
        <f>IF(BB146="x",'3 - Projects'!$L244,0)+IF(BB147="x",'3 - Projects'!$L245)+IF(BB148="x",'3 - Projects'!$L246)+IF(BB149="x",'3 - Projects'!$L247)+IF(BB150="x",'3 - Projects'!$L248)</f>
        <v>0</v>
      </c>
      <c r="BC402" s="85">
        <f>IF(BC146="x",'3 - Projects'!$L244,0)+IF(BC147="x",'3 - Projects'!$L245)+IF(BC148="x",'3 - Projects'!$L246)+IF(BC149="x",'3 - Projects'!$L247)+IF(BC150="x",'3 - Projects'!$L248)</f>
        <v>0</v>
      </c>
      <c r="BD402" s="85">
        <f>IF(BD146="x",'3 - Projects'!$L244,0)+IF(BD147="x",'3 - Projects'!$L245)+IF(BD148="x",'3 - Projects'!$L246)+IF(BD149="x",'3 - Projects'!$L247)+IF(BD150="x",'3 - Projects'!$L248)</f>
        <v>0</v>
      </c>
      <c r="BE402" s="85">
        <f>IF(BE146="x",'3 - Projects'!$L244,0)+IF(BE147="x",'3 - Projects'!$L245)+IF(BE148="x",'3 - Projects'!$L246)+IF(BE149="x",'3 - Projects'!$L247)+IF(BE150="x",'3 - Projects'!$L248)</f>
        <v>0</v>
      </c>
      <c r="BF402" s="85">
        <f>IF(BF146="x",'3 - Projects'!$L244,0)+IF(BF147="x",'3 - Projects'!$L245)+IF(BF148="x",'3 - Projects'!$L246)+IF(BF149="x",'3 - Projects'!$L247)+IF(BF150="x",'3 - Projects'!$L248)</f>
        <v>0</v>
      </c>
      <c r="BG402" s="85">
        <f>IF(BG146="x",'3 - Projects'!$L244,0)+IF(BG147="x",'3 - Projects'!$L245)+IF(BG148="x",'3 - Projects'!$L246)+IF(BG149="x",'3 - Projects'!$L247)+IF(BG150="x",'3 - Projects'!$L248)</f>
        <v>0</v>
      </c>
      <c r="BH402" s="86">
        <f>IF(BH146="x",'3 - Projects'!$L244,0)+IF(BH147="x",'3 - Projects'!$L245)+IF(BH148="x",'3 - Projects'!$L246)+IF(BH149="x",'3 - Projects'!$L247)+IF(BH150="x",'3 - Projects'!$L248)</f>
        <v>0</v>
      </c>
    </row>
    <row r="403" spans="1:60">
      <c r="A403" s="84"/>
      <c r="B403" s="85" t="str">
        <f>IF(Resource7_Name&lt;&gt;"",Resource7_Name&amp;"(s)","")</f>
        <v/>
      </c>
      <c r="C403" s="85"/>
      <c r="D403" s="85"/>
      <c r="E403" s="85"/>
      <c r="F403" s="85"/>
      <c r="G403" s="85"/>
      <c r="H403" s="85"/>
      <c r="I403" s="84">
        <f>IF(I146="x",'3 - Projects'!$M244,0)+IF(I47="x",'3 - Projects'!$M245)+IF(I148="x",'3 - Projects'!$M246)+IF(I149="x",'3 - Projects'!$M247)+IF(I150="x",'3 - Projects'!$M248)</f>
        <v>0</v>
      </c>
      <c r="J403" s="85">
        <f>IF(J146="x",'3 - Projects'!$M244,0)+IF(J47="x",'3 - Projects'!$M245)+IF(J148="x",'3 - Projects'!$M246)+IF(J149="x",'3 - Projects'!$M247)+IF(J150="x",'3 - Projects'!$M248)</f>
        <v>0</v>
      </c>
      <c r="K403" s="85">
        <f>IF(K146="x",'3 - Projects'!$M244,0)+IF(K47="x",'3 - Projects'!$M245)+IF(K148="x",'3 - Projects'!$M246)+IF(K149="x",'3 - Projects'!$M247)+IF(K150="x",'3 - Projects'!$M248)</f>
        <v>0</v>
      </c>
      <c r="L403" s="85">
        <f>IF(L146="x",'3 - Projects'!$M244,0)+IF(L47="x",'3 - Projects'!$M245)+IF(L148="x",'3 - Projects'!$M246)+IF(L149="x",'3 - Projects'!$M247)+IF(L150="x",'3 - Projects'!$M248)</f>
        <v>0</v>
      </c>
      <c r="M403" s="85">
        <f>IF(M146="x",'3 - Projects'!$M244,0)+IF(M47="x",'3 - Projects'!$M245)+IF(M148="x",'3 - Projects'!$M246)+IF(M149="x",'3 - Projects'!$M247)+IF(M150="x",'3 - Projects'!$M248)</f>
        <v>0</v>
      </c>
      <c r="N403" s="85">
        <f>IF(N146="x",'3 - Projects'!$M244,0)+IF(N47="x",'3 - Projects'!$M245)+IF(N148="x",'3 - Projects'!$M246)+IF(N149="x",'3 - Projects'!$M247)+IF(N150="x",'3 - Projects'!$M248)</f>
        <v>0</v>
      </c>
      <c r="O403" s="85">
        <f>IF(O146="x",'3 - Projects'!$M244,0)+IF(O47="x",'3 - Projects'!$M245)+IF(O148="x",'3 - Projects'!$M246)+IF(O149="x",'3 - Projects'!$M247)+IF(O150="x",'3 - Projects'!$M248)</f>
        <v>0</v>
      </c>
      <c r="P403" s="85">
        <f>IF(P146="x",'3 - Projects'!$M244,0)+IF(P47="x",'3 - Projects'!$M245)+IF(P148="x",'3 - Projects'!$M246)+IF(P149="x",'3 - Projects'!$M247)+IF(P150="x",'3 - Projects'!$M248)</f>
        <v>0</v>
      </c>
      <c r="Q403" s="85">
        <f>IF(Q146="x",'3 - Projects'!$M244,0)+IF(Q47="x",'3 - Projects'!$M245)+IF(Q148="x",'3 - Projects'!$M246)+IF(Q149="x",'3 - Projects'!$M247)+IF(Q150="x",'3 - Projects'!$M248)</f>
        <v>0</v>
      </c>
      <c r="R403" s="85">
        <f>IF(R146="x",'3 - Projects'!$M244,0)+IF(R47="x",'3 - Projects'!$M245)+IF(R148="x",'3 - Projects'!$M246)+IF(R149="x",'3 - Projects'!$M247)+IF(R150="x",'3 - Projects'!$M248)</f>
        <v>0</v>
      </c>
      <c r="S403" s="85">
        <f>IF(S146="x",'3 - Projects'!$M244,0)+IF(S47="x",'3 - Projects'!$M245)+IF(S148="x",'3 - Projects'!$M246)+IF(S149="x",'3 - Projects'!$M247)+IF(S150="x",'3 - Projects'!$M248)</f>
        <v>0</v>
      </c>
      <c r="T403" s="85">
        <f>IF(T146="x",'3 - Projects'!$M244,0)+IF(T47="x",'3 - Projects'!$M245)+IF(T148="x",'3 - Projects'!$M246)+IF(T149="x",'3 - Projects'!$M247)+IF(T150="x",'3 - Projects'!$M248)</f>
        <v>0</v>
      </c>
      <c r="U403" s="85">
        <f>IF(U146="x",'3 - Projects'!$M244,0)+IF(U47="x",'3 - Projects'!$M245)+IF(U148="x",'3 - Projects'!$M246)+IF(U149="x",'3 - Projects'!$M247)+IF(U150="x",'3 - Projects'!$M248)</f>
        <v>0</v>
      </c>
      <c r="V403" s="85">
        <f>IF(V146="x",'3 - Projects'!$M244,0)+IF(V47="x",'3 - Projects'!$M245)+IF(V148="x",'3 - Projects'!$M246)+IF(V149="x",'3 - Projects'!$M247)+IF(V150="x",'3 - Projects'!$M248)</f>
        <v>0</v>
      </c>
      <c r="W403" s="85">
        <f>IF(W146="x",'3 - Projects'!$M244,0)+IF(W47="x",'3 - Projects'!$M245)+IF(W148="x",'3 - Projects'!$M246)+IF(W149="x",'3 - Projects'!$M247)+IF(W150="x",'3 - Projects'!$M248)</f>
        <v>0</v>
      </c>
      <c r="X403" s="85">
        <f>IF(X146="x",'3 - Projects'!$M244,0)+IF(X47="x",'3 - Projects'!$M245)+IF(X148="x",'3 - Projects'!$M246)+IF(X149="x",'3 - Projects'!$M247)+IF(X150="x",'3 - Projects'!$M248)</f>
        <v>0</v>
      </c>
      <c r="Y403" s="85">
        <f>IF(Y146="x",'3 - Projects'!$M244,0)+IF(Y47="x",'3 - Projects'!$M245)+IF(Y148="x",'3 - Projects'!$M246)+IF(Y149="x",'3 - Projects'!$M247)+IF(Y150="x",'3 - Projects'!$M248)</f>
        <v>0</v>
      </c>
      <c r="Z403" s="85">
        <f>IF(Z146="x",'3 - Projects'!$M244,0)+IF(Z47="x",'3 - Projects'!$M245)+IF(Z148="x",'3 - Projects'!$M246)+IF(Z149="x",'3 - Projects'!$M247)+IF(Z150="x",'3 - Projects'!$M248)</f>
        <v>0</v>
      </c>
      <c r="AA403" s="85">
        <f>IF(AA146="x",'3 - Projects'!$M244,0)+IF(AA47="x",'3 - Projects'!$M245)+IF(AA148="x",'3 - Projects'!$M246)+IF(AA149="x",'3 - Projects'!$M247)+IF(AA150="x",'3 - Projects'!$M248)</f>
        <v>0</v>
      </c>
      <c r="AB403" s="85">
        <f>IF(AB146="x",'3 - Projects'!$M244,0)+IF(AB47="x",'3 - Projects'!$M245)+IF(AB148="x",'3 - Projects'!$M246)+IF(AB149="x",'3 - Projects'!$M247)+IF(AB150="x",'3 - Projects'!$M248)</f>
        <v>0</v>
      </c>
      <c r="AC403" s="85">
        <f>IF(AC146="x",'3 - Projects'!$M244,0)+IF(AC47="x",'3 - Projects'!$M245)+IF(AC148="x",'3 - Projects'!$M246)+IF(AC149="x",'3 - Projects'!$M247)+IF(AC150="x",'3 - Projects'!$M248)</f>
        <v>0</v>
      </c>
      <c r="AD403" s="85">
        <f>IF(AD146="x",'3 - Projects'!$M244,0)+IF(AD47="x",'3 - Projects'!$M245)+IF(AD148="x",'3 - Projects'!$M246)+IF(AD149="x",'3 - Projects'!$M247)+IF(AD150="x",'3 - Projects'!$M248)</f>
        <v>0</v>
      </c>
      <c r="AE403" s="85">
        <f>IF(AE146="x",'3 - Projects'!$M244,0)+IF(AE47="x",'3 - Projects'!$M245)+IF(AE148="x",'3 - Projects'!$M246)+IF(AE149="x",'3 - Projects'!$M247)+IF(AE150="x",'3 - Projects'!$M248)</f>
        <v>0</v>
      </c>
      <c r="AF403" s="85">
        <f>IF(AF146="x",'3 - Projects'!$M244,0)+IF(AF47="x",'3 - Projects'!$M245)+IF(AF148="x",'3 - Projects'!$M246)+IF(AF149="x",'3 - Projects'!$M247)+IF(AF150="x",'3 - Projects'!$M248)</f>
        <v>0</v>
      </c>
      <c r="AG403" s="85">
        <f>IF(AG146="x",'3 - Projects'!$M244,0)+IF(AG47="x",'3 - Projects'!$M245)+IF(AG148="x",'3 - Projects'!$M246)+IF(AG149="x",'3 - Projects'!$M247)+IF(AG150="x",'3 - Projects'!$M248)</f>
        <v>0</v>
      </c>
      <c r="AH403" s="85">
        <f>IF(AH146="x",'3 - Projects'!$M244,0)+IF(AH47="x",'3 - Projects'!$M245)+IF(AH148="x",'3 - Projects'!$M246)+IF(AH149="x",'3 - Projects'!$M247)+IF(AH150="x",'3 - Projects'!$M248)</f>
        <v>0</v>
      </c>
      <c r="AI403" s="85">
        <f>IF(AI146="x",'3 - Projects'!$M244,0)+IF(AI47="x",'3 - Projects'!$M245)+IF(AI148="x",'3 - Projects'!$M246)+IF(AI149="x",'3 - Projects'!$M247)+IF(AI150="x",'3 - Projects'!$M248)</f>
        <v>0</v>
      </c>
      <c r="AJ403" s="85">
        <f>IF(AJ146="x",'3 - Projects'!$M244,0)+IF(AJ47="x",'3 - Projects'!$M245)+IF(AJ148="x",'3 - Projects'!$M246)+IF(AJ149="x",'3 - Projects'!$M247)+IF(AJ150="x",'3 - Projects'!$M248)</f>
        <v>0</v>
      </c>
      <c r="AK403" s="85">
        <f>IF(AK146="x",'3 - Projects'!$M244,0)+IF(AK47="x",'3 - Projects'!$M245)+IF(AK148="x",'3 - Projects'!$M246)+IF(AK149="x",'3 - Projects'!$M247)+IF(AK150="x",'3 - Projects'!$M248)</f>
        <v>0</v>
      </c>
      <c r="AL403" s="85">
        <f>IF(AL146="x",'3 - Projects'!$M244,0)+IF(AL47="x",'3 - Projects'!$M245)+IF(AL148="x",'3 - Projects'!$M246)+IF(AL149="x",'3 - Projects'!$M247)+IF(AL150="x",'3 - Projects'!$M248)</f>
        <v>0</v>
      </c>
      <c r="AM403" s="85">
        <f>IF(AM146="x",'3 - Projects'!$M244,0)+IF(AM47="x",'3 - Projects'!$M245)+IF(AM148="x",'3 - Projects'!$M246)+IF(AM149="x",'3 - Projects'!$M247)+IF(AM150="x",'3 - Projects'!$M248)</f>
        <v>0</v>
      </c>
      <c r="AN403" s="85">
        <f>IF(AN146="x",'3 - Projects'!$M244,0)+IF(AN47="x",'3 - Projects'!$M245)+IF(AN148="x",'3 - Projects'!$M246)+IF(AN149="x",'3 - Projects'!$M247)+IF(AN150="x",'3 - Projects'!$M248)</f>
        <v>0</v>
      </c>
      <c r="AO403" s="85">
        <f>IF(AO146="x",'3 - Projects'!$M244,0)+IF(AO47="x",'3 - Projects'!$M245)+IF(AO148="x",'3 - Projects'!$M246)+IF(AO149="x",'3 - Projects'!$M247)+IF(AO150="x",'3 - Projects'!$M248)</f>
        <v>0</v>
      </c>
      <c r="AP403" s="85">
        <f>IF(AP146="x",'3 - Projects'!$M244,0)+IF(AP47="x",'3 - Projects'!$M245)+IF(AP148="x",'3 - Projects'!$M246)+IF(AP149="x",'3 - Projects'!$M247)+IF(AP150="x",'3 - Projects'!$M248)</f>
        <v>0</v>
      </c>
      <c r="AQ403" s="85">
        <f>IF(AQ146="x",'3 - Projects'!$M244,0)+IF(AQ47="x",'3 - Projects'!$M245)+IF(AQ148="x",'3 - Projects'!$M246)+IF(AQ149="x",'3 - Projects'!$M247)+IF(AQ150="x",'3 - Projects'!$M248)</f>
        <v>0</v>
      </c>
      <c r="AR403" s="85">
        <f>IF(AR146="x",'3 - Projects'!$M244,0)+IF(AR47="x",'3 - Projects'!$M245)+IF(AR148="x",'3 - Projects'!$M246)+IF(AR149="x",'3 - Projects'!$M247)+IF(AR150="x",'3 - Projects'!$M248)</f>
        <v>0</v>
      </c>
      <c r="AS403" s="85">
        <f>IF(AS146="x",'3 - Projects'!$M244,0)+IF(AS47="x",'3 - Projects'!$M245)+IF(AS148="x",'3 - Projects'!$M246)+IF(AS149="x",'3 - Projects'!$M247)+IF(AS150="x",'3 - Projects'!$M248)</f>
        <v>0</v>
      </c>
      <c r="AT403" s="85">
        <f>IF(AT146="x",'3 - Projects'!$M244,0)+IF(AT47="x",'3 - Projects'!$M245)+IF(AT148="x",'3 - Projects'!$M246)+IF(AT149="x",'3 - Projects'!$M247)+IF(AT150="x",'3 - Projects'!$M248)</f>
        <v>0</v>
      </c>
      <c r="AU403" s="85">
        <f>IF(AU146="x",'3 - Projects'!$M244,0)+IF(AU47="x",'3 - Projects'!$M245)+IF(AU148="x",'3 - Projects'!$M246)+IF(AU149="x",'3 - Projects'!$M247)+IF(AU150="x",'3 - Projects'!$M248)</f>
        <v>0</v>
      </c>
      <c r="AV403" s="85">
        <f>IF(AV146="x",'3 - Projects'!$M244,0)+IF(AV47="x",'3 - Projects'!$M245)+IF(AV148="x",'3 - Projects'!$M246)+IF(AV149="x",'3 - Projects'!$M247)+IF(AV150="x",'3 - Projects'!$M248)</f>
        <v>0</v>
      </c>
      <c r="AW403" s="85">
        <f>IF(AW146="x",'3 - Projects'!$M244,0)+IF(AW47="x",'3 - Projects'!$M245)+IF(AW148="x",'3 - Projects'!$M246)+IF(AW149="x",'3 - Projects'!$M247)+IF(AW150="x",'3 - Projects'!$M248)</f>
        <v>0</v>
      </c>
      <c r="AX403" s="85">
        <f>IF(AX146="x",'3 - Projects'!$M244,0)+IF(AX47="x",'3 - Projects'!$M245)+IF(AX148="x",'3 - Projects'!$M246)+IF(AX149="x",'3 - Projects'!$M247)+IF(AX150="x",'3 - Projects'!$M248)</f>
        <v>0</v>
      </c>
      <c r="AY403" s="85">
        <f>IF(AY146="x",'3 - Projects'!$M244,0)+IF(AY47="x",'3 - Projects'!$M245)+IF(AY148="x",'3 - Projects'!$M246)+IF(AY149="x",'3 - Projects'!$M247)+IF(AY150="x",'3 - Projects'!$M248)</f>
        <v>0</v>
      </c>
      <c r="AZ403" s="85">
        <f>IF(AZ146="x",'3 - Projects'!$M244,0)+IF(AZ47="x",'3 - Projects'!$M245)+IF(AZ148="x",'3 - Projects'!$M246)+IF(AZ149="x",'3 - Projects'!$M247)+IF(AZ150="x",'3 - Projects'!$M248)</f>
        <v>0</v>
      </c>
      <c r="BA403" s="85">
        <f>IF(BA146="x",'3 - Projects'!$M244,0)+IF(BA47="x",'3 - Projects'!$M245)+IF(BA148="x",'3 - Projects'!$M246)+IF(BA149="x",'3 - Projects'!$M247)+IF(BA150="x",'3 - Projects'!$M248)</f>
        <v>0</v>
      </c>
      <c r="BB403" s="85">
        <f>IF(BB146="x",'3 - Projects'!$M244,0)+IF(BB47="x",'3 - Projects'!$M245)+IF(BB148="x",'3 - Projects'!$M246)+IF(BB149="x",'3 - Projects'!$M247)+IF(BB150="x",'3 - Projects'!$M248)</f>
        <v>0</v>
      </c>
      <c r="BC403" s="85">
        <f>IF(BC146="x",'3 - Projects'!$M244,0)+IF(BC47="x",'3 - Projects'!$M245)+IF(BC148="x",'3 - Projects'!$M246)+IF(BC149="x",'3 - Projects'!$M247)+IF(BC150="x",'3 - Projects'!$M248)</f>
        <v>0</v>
      </c>
      <c r="BD403" s="85">
        <f>IF(BD146="x",'3 - Projects'!$M244,0)+IF(BD47="x",'3 - Projects'!$M245)+IF(BD148="x",'3 - Projects'!$M246)+IF(BD149="x",'3 - Projects'!$M247)+IF(BD150="x",'3 - Projects'!$M248)</f>
        <v>0</v>
      </c>
      <c r="BE403" s="85">
        <f>IF(BE146="x",'3 - Projects'!$M244,0)+IF(BE47="x",'3 - Projects'!$M245)+IF(BE148="x",'3 - Projects'!$M246)+IF(BE149="x",'3 - Projects'!$M247)+IF(BE150="x",'3 - Projects'!$M248)</f>
        <v>0</v>
      </c>
      <c r="BF403" s="85">
        <f>IF(BF146="x",'3 - Projects'!$M244,0)+IF(BF47="x",'3 - Projects'!$M245)+IF(BF148="x",'3 - Projects'!$M246)+IF(BF149="x",'3 - Projects'!$M247)+IF(BF150="x",'3 - Projects'!$M248)</f>
        <v>0</v>
      </c>
      <c r="BG403" s="85">
        <f>IF(BG146="x",'3 - Projects'!$M244,0)+IF(BG47="x",'3 - Projects'!$M245)+IF(BG148="x",'3 - Projects'!$M246)+IF(BG149="x",'3 - Projects'!$M247)+IF(BG150="x",'3 - Projects'!$M248)</f>
        <v>0</v>
      </c>
      <c r="BH403" s="86">
        <f>IF(BH146="x",'3 - Projects'!$M244,0)+IF(BH47="x",'3 - Projects'!$M245)+IF(BH148="x",'3 - Projects'!$M246)+IF(BH149="x",'3 - Projects'!$M247)+IF(BH150="x",'3 - Projects'!$M248)</f>
        <v>0</v>
      </c>
    </row>
    <row r="404" spans="1:60">
      <c r="A404" s="84"/>
      <c r="B404" s="85" t="str">
        <f>IF(Resource8_Name&lt;&gt;"",Resource8_Name&amp;"(s)","")</f>
        <v/>
      </c>
      <c r="C404" s="85"/>
      <c r="D404" s="85"/>
      <c r="E404" s="85"/>
      <c r="F404" s="85"/>
      <c r="G404" s="85"/>
      <c r="H404" s="85"/>
      <c r="I404" s="84">
        <f>IF(I146="x",'3 - Projects'!$N244,0)+IF(I147="x",'3 - Projects'!$N245)+IF(I148="x",'3 - Projects'!$N246)+IF(I149="x",'3 - Projects'!$N247)+IF(I150="x",'3 - Projects'!$N248)</f>
        <v>0</v>
      </c>
      <c r="J404" s="85">
        <f>IF(J146="x",'3 - Projects'!$N244,0)+IF(J147="x",'3 - Projects'!$N245)+IF(J148="x",'3 - Projects'!$N246)+IF(J149="x",'3 - Projects'!$N247)+IF(J150="x",'3 - Projects'!$N248)</f>
        <v>0</v>
      </c>
      <c r="K404" s="85">
        <f>IF(K146="x",'3 - Projects'!$N244,0)+IF(K147="x",'3 - Projects'!$N245)+IF(K148="x",'3 - Projects'!$N246)+IF(K149="x",'3 - Projects'!$N247)+IF(K150="x",'3 - Projects'!$N248)</f>
        <v>0</v>
      </c>
      <c r="L404" s="85">
        <f>IF(L146="x",'3 - Projects'!$N244,0)+IF(L147="x",'3 - Projects'!$N245)+IF(L148="x",'3 - Projects'!$N246)+IF(L149="x",'3 - Projects'!$N247)+IF(L150="x",'3 - Projects'!$N248)</f>
        <v>0</v>
      </c>
      <c r="M404" s="85">
        <f>IF(M146="x",'3 - Projects'!$N244,0)+IF(M147="x",'3 - Projects'!$N245)+IF(M148="x",'3 - Projects'!$N246)+IF(M149="x",'3 - Projects'!$N247)+IF(M150="x",'3 - Projects'!$N248)</f>
        <v>0</v>
      </c>
      <c r="N404" s="85">
        <f>IF(N146="x",'3 - Projects'!$N244,0)+IF(N147="x",'3 - Projects'!$N245)+IF(N148="x",'3 - Projects'!$N246)+IF(N149="x",'3 - Projects'!$N247)+IF(N150="x",'3 - Projects'!$N248)</f>
        <v>0</v>
      </c>
      <c r="O404" s="85">
        <f>IF(O146="x",'3 - Projects'!$N244,0)+IF(O147="x",'3 - Projects'!$N245)+IF(O148="x",'3 - Projects'!$N246)+IF(O149="x",'3 - Projects'!$N247)+IF(O150="x",'3 - Projects'!$N248)</f>
        <v>0</v>
      </c>
      <c r="P404" s="85">
        <f>IF(P146="x",'3 - Projects'!$N244,0)+IF(P147="x",'3 - Projects'!$N245)+IF(P148="x",'3 - Projects'!$N246)+IF(P149="x",'3 - Projects'!$N247)+IF(P150="x",'3 - Projects'!$N248)</f>
        <v>0</v>
      </c>
      <c r="Q404" s="85">
        <f>IF(Q146="x",'3 - Projects'!$N244,0)+IF(Q147="x",'3 - Projects'!$N245)+IF(Q148="x",'3 - Projects'!$N246)+IF(Q149="x",'3 - Projects'!$N247)+IF(Q150="x",'3 - Projects'!$N248)</f>
        <v>0</v>
      </c>
      <c r="R404" s="85">
        <f>IF(R146="x",'3 - Projects'!$N244,0)+IF(R147="x",'3 - Projects'!$N245)+IF(R148="x",'3 - Projects'!$N246)+IF(R149="x",'3 - Projects'!$N247)+IF(R150="x",'3 - Projects'!$N248)</f>
        <v>0</v>
      </c>
      <c r="S404" s="85">
        <f>IF(S146="x",'3 - Projects'!$N244,0)+IF(S147="x",'3 - Projects'!$N245)+IF(S148="x",'3 - Projects'!$N246)+IF(S149="x",'3 - Projects'!$N247)+IF(S150="x",'3 - Projects'!$N248)</f>
        <v>0</v>
      </c>
      <c r="T404" s="85">
        <f>IF(T146="x",'3 - Projects'!$N244,0)+IF(T147="x",'3 - Projects'!$N245)+IF(T148="x",'3 - Projects'!$N246)+IF(T149="x",'3 - Projects'!$N247)+IF(T150="x",'3 - Projects'!$N248)</f>
        <v>0</v>
      </c>
      <c r="U404" s="85">
        <f>IF(U146="x",'3 - Projects'!$N244,0)+IF(U147="x",'3 - Projects'!$N245)+IF(U148="x",'3 - Projects'!$N246)+IF(U149="x",'3 - Projects'!$N247)+IF(U150="x",'3 - Projects'!$N248)</f>
        <v>0</v>
      </c>
      <c r="V404" s="85">
        <f>IF(V146="x",'3 - Projects'!$N244,0)+IF(V147="x",'3 - Projects'!$N245)+IF(V148="x",'3 - Projects'!$N246)+IF(V149="x",'3 - Projects'!$N247)+IF(V150="x",'3 - Projects'!$N248)</f>
        <v>0</v>
      </c>
      <c r="W404" s="85">
        <f>IF(W146="x",'3 - Projects'!$N244,0)+IF(W147="x",'3 - Projects'!$N245)+IF(W148="x",'3 - Projects'!$N246)+IF(W149="x",'3 - Projects'!$N247)+IF(W150="x",'3 - Projects'!$N248)</f>
        <v>0</v>
      </c>
      <c r="X404" s="85">
        <f>IF(X146="x",'3 - Projects'!$N244,0)+IF(X147="x",'3 - Projects'!$N245)+IF(X148="x",'3 - Projects'!$N246)+IF(X149="x",'3 - Projects'!$N247)+IF(X150="x",'3 - Projects'!$N248)</f>
        <v>0</v>
      </c>
      <c r="Y404" s="85">
        <f>IF(Y146="x",'3 - Projects'!$N244,0)+IF(Y147="x",'3 - Projects'!$N245)+IF(Y148="x",'3 - Projects'!$N246)+IF(Y149="x",'3 - Projects'!$N247)+IF(Y150="x",'3 - Projects'!$N248)</f>
        <v>0</v>
      </c>
      <c r="Z404" s="85">
        <f>IF(Z146="x",'3 - Projects'!$N244,0)+IF(Z147="x",'3 - Projects'!$N245)+IF(Z148="x",'3 - Projects'!$N246)+IF(Z149="x",'3 - Projects'!$N247)+IF(Z150="x",'3 - Projects'!$N248)</f>
        <v>0</v>
      </c>
      <c r="AA404" s="85">
        <f>IF(AA146="x",'3 - Projects'!$N244,0)+IF(AA147="x",'3 - Projects'!$N245)+IF(AA148="x",'3 - Projects'!$N246)+IF(AA149="x",'3 - Projects'!$N247)+IF(AA150="x",'3 - Projects'!$N248)</f>
        <v>0</v>
      </c>
      <c r="AB404" s="85">
        <f>IF(AB146="x",'3 - Projects'!$N244,0)+IF(AB147="x",'3 - Projects'!$N245)+IF(AB148="x",'3 - Projects'!$N246)+IF(AB149="x",'3 - Projects'!$N247)+IF(AB150="x",'3 - Projects'!$N248)</f>
        <v>0</v>
      </c>
      <c r="AC404" s="85">
        <f>IF(AC146="x",'3 - Projects'!$N244,0)+IF(AC147="x",'3 - Projects'!$N245)+IF(AC148="x",'3 - Projects'!$N246)+IF(AC149="x",'3 - Projects'!$N247)+IF(AC150="x",'3 - Projects'!$N248)</f>
        <v>0</v>
      </c>
      <c r="AD404" s="85">
        <f>IF(AD146="x",'3 - Projects'!$N244,0)+IF(AD147="x",'3 - Projects'!$N245)+IF(AD148="x",'3 - Projects'!$N246)+IF(AD149="x",'3 - Projects'!$N247)+IF(AD150="x",'3 - Projects'!$N248)</f>
        <v>0</v>
      </c>
      <c r="AE404" s="85">
        <f>IF(AE146="x",'3 - Projects'!$N244,0)+IF(AE147="x",'3 - Projects'!$N245)+IF(AE148="x",'3 - Projects'!$N246)+IF(AE149="x",'3 - Projects'!$N247)+IF(AE150="x",'3 - Projects'!$N248)</f>
        <v>0</v>
      </c>
      <c r="AF404" s="85">
        <f>IF(AF146="x",'3 - Projects'!$N244,0)+IF(AF147="x",'3 - Projects'!$N245)+IF(AF148="x",'3 - Projects'!$N246)+IF(AF149="x",'3 - Projects'!$N247)+IF(AF150="x",'3 - Projects'!$N248)</f>
        <v>0</v>
      </c>
      <c r="AG404" s="85">
        <f>IF(AG146="x",'3 - Projects'!$N244,0)+IF(AG147="x",'3 - Projects'!$N245)+IF(AG148="x",'3 - Projects'!$N246)+IF(AG149="x",'3 - Projects'!$N247)+IF(AG150="x",'3 - Projects'!$N248)</f>
        <v>0</v>
      </c>
      <c r="AH404" s="85">
        <f>IF(AH146="x",'3 - Projects'!$N244,0)+IF(AH147="x",'3 - Projects'!$N245)+IF(AH148="x",'3 - Projects'!$N246)+IF(AH149="x",'3 - Projects'!$N247)+IF(AH150="x",'3 - Projects'!$N248)</f>
        <v>0</v>
      </c>
      <c r="AI404" s="85">
        <f>IF(AI146="x",'3 - Projects'!$N244,0)+IF(AI147="x",'3 - Projects'!$N245)+IF(AI148="x",'3 - Projects'!$N246)+IF(AI149="x",'3 - Projects'!$N247)+IF(AI150="x",'3 - Projects'!$N248)</f>
        <v>0</v>
      </c>
      <c r="AJ404" s="85">
        <f>IF(AJ146="x",'3 - Projects'!$N244,0)+IF(AJ147="x",'3 - Projects'!$N245)+IF(AJ148="x",'3 - Projects'!$N246)+IF(AJ149="x",'3 - Projects'!$N247)+IF(AJ150="x",'3 - Projects'!$N248)</f>
        <v>0</v>
      </c>
      <c r="AK404" s="85">
        <f>IF(AK146="x",'3 - Projects'!$N244,0)+IF(AK147="x",'3 - Projects'!$N245)+IF(AK148="x",'3 - Projects'!$N246)+IF(AK149="x",'3 - Projects'!$N247)+IF(AK150="x",'3 - Projects'!$N248)</f>
        <v>0</v>
      </c>
      <c r="AL404" s="85">
        <f>IF(AL146="x",'3 - Projects'!$N244,0)+IF(AL147="x",'3 - Projects'!$N245)+IF(AL148="x",'3 - Projects'!$N246)+IF(AL149="x",'3 - Projects'!$N247)+IF(AL150="x",'3 - Projects'!$N248)</f>
        <v>0</v>
      </c>
      <c r="AM404" s="85">
        <f>IF(AM146="x",'3 - Projects'!$N244,0)+IF(AM147="x",'3 - Projects'!$N245)+IF(AM148="x",'3 - Projects'!$N246)+IF(AM149="x",'3 - Projects'!$N247)+IF(AM150="x",'3 - Projects'!$N248)</f>
        <v>0</v>
      </c>
      <c r="AN404" s="85">
        <f>IF(AN146="x",'3 - Projects'!$N244,0)+IF(AN147="x",'3 - Projects'!$N245)+IF(AN148="x",'3 - Projects'!$N246)+IF(AN149="x",'3 - Projects'!$N247)+IF(AN150="x",'3 - Projects'!$N248)</f>
        <v>0</v>
      </c>
      <c r="AO404" s="85">
        <f>IF(AO146="x",'3 - Projects'!$N244,0)+IF(AO147="x",'3 - Projects'!$N245)+IF(AO148="x",'3 - Projects'!$N246)+IF(AO149="x",'3 - Projects'!$N247)+IF(AO150="x",'3 - Projects'!$N248)</f>
        <v>0</v>
      </c>
      <c r="AP404" s="85">
        <f>IF(AP146="x",'3 - Projects'!$N244,0)+IF(AP147="x",'3 - Projects'!$N245)+IF(AP148="x",'3 - Projects'!$N246)+IF(AP149="x",'3 - Projects'!$N247)+IF(AP150="x",'3 - Projects'!$N248)</f>
        <v>0</v>
      </c>
      <c r="AQ404" s="85">
        <f>IF(AQ146="x",'3 - Projects'!$N244,0)+IF(AQ147="x",'3 - Projects'!$N245)+IF(AQ148="x",'3 - Projects'!$N246)+IF(AQ149="x",'3 - Projects'!$N247)+IF(AQ150="x",'3 - Projects'!$N248)</f>
        <v>0</v>
      </c>
      <c r="AR404" s="85">
        <f>IF(AR146="x",'3 - Projects'!$N244,0)+IF(AR147="x",'3 - Projects'!$N245)+IF(AR148="x",'3 - Projects'!$N246)+IF(AR149="x",'3 - Projects'!$N247)+IF(AR150="x",'3 - Projects'!$N248)</f>
        <v>0</v>
      </c>
      <c r="AS404" s="85">
        <f>IF(AS146="x",'3 - Projects'!$N244,0)+IF(AS147="x",'3 - Projects'!$N245)+IF(AS148="x",'3 - Projects'!$N246)+IF(AS149="x",'3 - Projects'!$N247)+IF(AS150="x",'3 - Projects'!$N248)</f>
        <v>0</v>
      </c>
      <c r="AT404" s="85">
        <f>IF(AT146="x",'3 - Projects'!$N244,0)+IF(AT147="x",'3 - Projects'!$N245)+IF(AT148="x",'3 - Projects'!$N246)+IF(AT149="x",'3 - Projects'!$N247)+IF(AT150="x",'3 - Projects'!$N248)</f>
        <v>0</v>
      </c>
      <c r="AU404" s="85">
        <f>IF(AU146="x",'3 - Projects'!$N244,0)+IF(AU147="x",'3 - Projects'!$N245)+IF(AU148="x",'3 - Projects'!$N246)+IF(AU149="x",'3 - Projects'!$N247)+IF(AU150="x",'3 - Projects'!$N248)</f>
        <v>0</v>
      </c>
      <c r="AV404" s="85">
        <f>IF(AV146="x",'3 - Projects'!$N244,0)+IF(AV147="x",'3 - Projects'!$N245)+IF(AV148="x",'3 - Projects'!$N246)+IF(AV149="x",'3 - Projects'!$N247)+IF(AV150="x",'3 - Projects'!$N248)</f>
        <v>0</v>
      </c>
      <c r="AW404" s="85">
        <f>IF(AW146="x",'3 - Projects'!$N244,0)+IF(AW147="x",'3 - Projects'!$N245)+IF(AW148="x",'3 - Projects'!$N246)+IF(AW149="x",'3 - Projects'!$N247)+IF(AW150="x",'3 - Projects'!$N248)</f>
        <v>0</v>
      </c>
      <c r="AX404" s="85">
        <f>IF(AX146="x",'3 - Projects'!$N244,0)+IF(AX147="x",'3 - Projects'!$N245)+IF(AX148="x",'3 - Projects'!$N246)+IF(AX149="x",'3 - Projects'!$N247)+IF(AX150="x",'3 - Projects'!$N248)</f>
        <v>0</v>
      </c>
      <c r="AY404" s="85">
        <f>IF(AY146="x",'3 - Projects'!$N244,0)+IF(AY147="x",'3 - Projects'!$N245)+IF(AY148="x",'3 - Projects'!$N246)+IF(AY149="x",'3 - Projects'!$N247)+IF(AY150="x",'3 - Projects'!$N248)</f>
        <v>0</v>
      </c>
      <c r="AZ404" s="85">
        <f>IF(AZ146="x",'3 - Projects'!$N244,0)+IF(AZ147="x",'3 - Projects'!$N245)+IF(AZ148="x",'3 - Projects'!$N246)+IF(AZ149="x",'3 - Projects'!$N247)+IF(AZ150="x",'3 - Projects'!$N248)</f>
        <v>0</v>
      </c>
      <c r="BA404" s="85">
        <f>IF(BA146="x",'3 - Projects'!$N244,0)+IF(BA147="x",'3 - Projects'!$N245)+IF(BA148="x",'3 - Projects'!$N246)+IF(BA149="x",'3 - Projects'!$N247)+IF(BA150="x",'3 - Projects'!$N248)</f>
        <v>0</v>
      </c>
      <c r="BB404" s="85">
        <f>IF(BB146="x",'3 - Projects'!$N244,0)+IF(BB147="x",'3 - Projects'!$N245)+IF(BB148="x",'3 - Projects'!$N246)+IF(BB149="x",'3 - Projects'!$N247)+IF(BB150="x",'3 - Projects'!$N248)</f>
        <v>0</v>
      </c>
      <c r="BC404" s="85">
        <f>IF(BC146="x",'3 - Projects'!$N244,0)+IF(BC147="x",'3 - Projects'!$N245)+IF(BC148="x",'3 - Projects'!$N246)+IF(BC149="x",'3 - Projects'!$N247)+IF(BC150="x",'3 - Projects'!$N248)</f>
        <v>0</v>
      </c>
      <c r="BD404" s="85">
        <f>IF(BD146="x",'3 - Projects'!$N244,0)+IF(BD147="x",'3 - Projects'!$N245)+IF(BD148="x",'3 - Projects'!$N246)+IF(BD149="x",'3 - Projects'!$N247)+IF(BD150="x",'3 - Projects'!$N248)</f>
        <v>0</v>
      </c>
      <c r="BE404" s="85">
        <f>IF(BE146="x",'3 - Projects'!$N244,0)+IF(BE147="x",'3 - Projects'!$N245)+IF(BE148="x",'3 - Projects'!$N246)+IF(BE149="x",'3 - Projects'!$N247)+IF(BE150="x",'3 - Projects'!$N248)</f>
        <v>0</v>
      </c>
      <c r="BF404" s="85">
        <f>IF(BF146="x",'3 - Projects'!$N244,0)+IF(BF147="x",'3 - Projects'!$N245)+IF(BF148="x",'3 - Projects'!$N246)+IF(BF149="x",'3 - Projects'!$N247)+IF(BF150="x",'3 - Projects'!$N248)</f>
        <v>0</v>
      </c>
      <c r="BG404" s="85">
        <f>IF(BG146="x",'3 - Projects'!$N244,0)+IF(BG147="x",'3 - Projects'!$N245)+IF(BG148="x",'3 - Projects'!$N246)+IF(BG149="x",'3 - Projects'!$N247)+IF(BG150="x",'3 - Projects'!$N248)</f>
        <v>0</v>
      </c>
      <c r="BH404" s="86">
        <f>IF(BH146="x",'3 - Projects'!$N244,0)+IF(BH147="x",'3 - Projects'!$N245)+IF(BH148="x",'3 - Projects'!$N246)+IF(BH149="x",'3 - Projects'!$N247)+IF(BH150="x",'3 - Projects'!$N248)</f>
        <v>0</v>
      </c>
    </row>
    <row r="405" spans="1:60">
      <c r="A405" s="84"/>
      <c r="B405" s="85" t="str">
        <f>IF(Resource9_Name&lt;&gt;"",Resource9_Name&amp;"(s)","")</f>
        <v/>
      </c>
      <c r="C405" s="85"/>
      <c r="D405" s="85"/>
      <c r="E405" s="85"/>
      <c r="F405" s="85"/>
      <c r="G405" s="85"/>
      <c r="H405" s="85"/>
      <c r="I405" s="84">
        <f>IF(I146="x",'3 - Projects'!$O244,0)+IF(I147="x",'3 - Projects'!$O245)+IF(I148="x",'3 - Projects'!$O246)+IF(I149="x",'3 - Projects'!$O247)+IF(I150="x",'3 - Projects'!$O248)</f>
        <v>0</v>
      </c>
      <c r="J405" s="85">
        <f>IF(J146="x",'3 - Projects'!$O244,0)+IF(J147="x",'3 - Projects'!$O245)+IF(J148="x",'3 - Projects'!$O246)+IF(J149="x",'3 - Projects'!$O247)+IF(J150="x",'3 - Projects'!$O248)</f>
        <v>0</v>
      </c>
      <c r="K405" s="85">
        <f>IF(K146="x",'3 - Projects'!$O244,0)+IF(K147="x",'3 - Projects'!$O245)+IF(K148="x",'3 - Projects'!$O246)+IF(K149="x",'3 - Projects'!$O247)+IF(K150="x",'3 - Projects'!$O248)</f>
        <v>0</v>
      </c>
      <c r="L405" s="85">
        <f>IF(L146="x",'3 - Projects'!$O244,0)+IF(L147="x",'3 - Projects'!$O245)+IF(L148="x",'3 - Projects'!$O246)+IF(L149="x",'3 - Projects'!$O247)+IF(L150="x",'3 - Projects'!$O248)</f>
        <v>0</v>
      </c>
      <c r="M405" s="85">
        <f>IF(M146="x",'3 - Projects'!$O244,0)+IF(M147="x",'3 - Projects'!$O245)+IF(M148="x",'3 - Projects'!$O246)+IF(M149="x",'3 - Projects'!$O247)+IF(M150="x",'3 - Projects'!$O248)</f>
        <v>0</v>
      </c>
      <c r="N405" s="85">
        <f>IF(N146="x",'3 - Projects'!$O244,0)+IF(N147="x",'3 - Projects'!$O245)+IF(N148="x",'3 - Projects'!$O246)+IF(N149="x",'3 - Projects'!$O247)+IF(N150="x",'3 - Projects'!$O248)</f>
        <v>0</v>
      </c>
      <c r="O405" s="85">
        <f>IF(O146="x",'3 - Projects'!$O244,0)+IF(O147="x",'3 - Projects'!$O245)+IF(O148="x",'3 - Projects'!$O246)+IF(O149="x",'3 - Projects'!$O247)+IF(O150="x",'3 - Projects'!$O248)</f>
        <v>0</v>
      </c>
      <c r="P405" s="85">
        <f>IF(P146="x",'3 - Projects'!$O244,0)+IF(P147="x",'3 - Projects'!$O245)+IF(P148="x",'3 - Projects'!$O246)+IF(P149="x",'3 - Projects'!$O247)+IF(P150="x",'3 - Projects'!$O248)</f>
        <v>0</v>
      </c>
      <c r="Q405" s="85">
        <f>IF(Q146="x",'3 - Projects'!$O244,0)+IF(Q147="x",'3 - Projects'!$O245)+IF(Q148="x",'3 - Projects'!$O246)+IF(Q149="x",'3 - Projects'!$O247)+IF(Q150="x",'3 - Projects'!$O248)</f>
        <v>0</v>
      </c>
      <c r="R405" s="85">
        <f>IF(R146="x",'3 - Projects'!$O244,0)+IF(R147="x",'3 - Projects'!$O245)+IF(R148="x",'3 - Projects'!$O246)+IF(R149="x",'3 - Projects'!$O247)+IF(R150="x",'3 - Projects'!$O248)</f>
        <v>0</v>
      </c>
      <c r="S405" s="85">
        <f>IF(S146="x",'3 - Projects'!$O244,0)+IF(S147="x",'3 - Projects'!$O245)+IF(S148="x",'3 - Projects'!$O246)+IF(S149="x",'3 - Projects'!$O247)+IF(S150="x",'3 - Projects'!$O248)</f>
        <v>0</v>
      </c>
      <c r="T405" s="85">
        <f>IF(T146="x",'3 - Projects'!$O244,0)+IF(T147="x",'3 - Projects'!$O245)+IF(T148="x",'3 - Projects'!$O246)+IF(T149="x",'3 - Projects'!$O247)+IF(T150="x",'3 - Projects'!$O248)</f>
        <v>0</v>
      </c>
      <c r="U405" s="85">
        <f>IF(U146="x",'3 - Projects'!$O244,0)+IF(U147="x",'3 - Projects'!$O245)+IF(U148="x",'3 - Projects'!$O246)+IF(U149="x",'3 - Projects'!$O247)+IF(U150="x",'3 - Projects'!$O248)</f>
        <v>0</v>
      </c>
      <c r="V405" s="85">
        <f>IF(V146="x",'3 - Projects'!$O244,0)+IF(V147="x",'3 - Projects'!$O245)+IF(V148="x",'3 - Projects'!$O246)+IF(V149="x",'3 - Projects'!$O247)+IF(V150="x",'3 - Projects'!$O248)</f>
        <v>0</v>
      </c>
      <c r="W405" s="85">
        <f>IF(W146="x",'3 - Projects'!$O244,0)+IF(W147="x",'3 - Projects'!$O245)+IF(W148="x",'3 - Projects'!$O246)+IF(W149="x",'3 - Projects'!$O247)+IF(W150="x",'3 - Projects'!$O248)</f>
        <v>0</v>
      </c>
      <c r="X405" s="85">
        <f>IF(X146="x",'3 - Projects'!$O244,0)+IF(X147="x",'3 - Projects'!$O245)+IF(X148="x",'3 - Projects'!$O246)+IF(X149="x",'3 - Projects'!$O247)+IF(X150="x",'3 - Projects'!$O248)</f>
        <v>0</v>
      </c>
      <c r="Y405" s="85">
        <f>IF(Y146="x",'3 - Projects'!$O244,0)+IF(Y147="x",'3 - Projects'!$O245)+IF(Y148="x",'3 - Projects'!$O246)+IF(Y149="x",'3 - Projects'!$O247)+IF(Y150="x",'3 - Projects'!$O248)</f>
        <v>0</v>
      </c>
      <c r="Z405" s="85">
        <f>IF(Z146="x",'3 - Projects'!$O244,0)+IF(Z147="x",'3 - Projects'!$O245)+IF(Z148="x",'3 - Projects'!$O246)+IF(Z149="x",'3 - Projects'!$O247)+IF(Z150="x",'3 - Projects'!$O248)</f>
        <v>0</v>
      </c>
      <c r="AA405" s="85">
        <f>IF(AA146="x",'3 - Projects'!$O244,0)+IF(AA147="x",'3 - Projects'!$O245)+IF(AA148="x",'3 - Projects'!$O246)+IF(AA149="x",'3 - Projects'!$O247)+IF(AA150="x",'3 - Projects'!$O248)</f>
        <v>0</v>
      </c>
      <c r="AB405" s="85">
        <f>IF(AB146="x",'3 - Projects'!$O244,0)+IF(AB147="x",'3 - Projects'!$O245)+IF(AB148="x",'3 - Projects'!$O246)+IF(AB149="x",'3 - Projects'!$O247)+IF(AB150="x",'3 - Projects'!$O248)</f>
        <v>0</v>
      </c>
      <c r="AC405" s="85">
        <f>IF(AC146="x",'3 - Projects'!$O244,0)+IF(AC147="x",'3 - Projects'!$O245)+IF(AC148="x",'3 - Projects'!$O246)+IF(AC149="x",'3 - Projects'!$O247)+IF(AC150="x",'3 - Projects'!$O248)</f>
        <v>0</v>
      </c>
      <c r="AD405" s="85">
        <f>IF(AD146="x",'3 - Projects'!$O244,0)+IF(AD147="x",'3 - Projects'!$O245)+IF(AD148="x",'3 - Projects'!$O246)+IF(AD149="x",'3 - Projects'!$O247)+IF(AD150="x",'3 - Projects'!$O248)</f>
        <v>0</v>
      </c>
      <c r="AE405" s="85">
        <f>IF(AE146="x",'3 - Projects'!$O244,0)+IF(AE147="x",'3 - Projects'!$O245)+IF(AE148="x",'3 - Projects'!$O246)+IF(AE149="x",'3 - Projects'!$O247)+IF(AE150="x",'3 - Projects'!$O248)</f>
        <v>0</v>
      </c>
      <c r="AF405" s="85">
        <f>IF(AF146="x",'3 - Projects'!$O244,0)+IF(AF147="x",'3 - Projects'!$O245)+IF(AF148="x",'3 - Projects'!$O246)+IF(AF149="x",'3 - Projects'!$O247)+IF(AF150="x",'3 - Projects'!$O248)</f>
        <v>0</v>
      </c>
      <c r="AG405" s="85">
        <f>IF(AG146="x",'3 - Projects'!$O244,0)+IF(AG147="x",'3 - Projects'!$O245)+IF(AG148="x",'3 - Projects'!$O246)+IF(AG149="x",'3 - Projects'!$O247)+IF(AG150="x",'3 - Projects'!$O248)</f>
        <v>0</v>
      </c>
      <c r="AH405" s="85">
        <f>IF(AH146="x",'3 - Projects'!$O244,0)+IF(AH147="x",'3 - Projects'!$O245)+IF(AH148="x",'3 - Projects'!$O246)+IF(AH149="x",'3 - Projects'!$O247)+IF(AH150="x",'3 - Projects'!$O248)</f>
        <v>0</v>
      </c>
      <c r="AI405" s="85">
        <f>IF(AI146="x",'3 - Projects'!$O244,0)+IF(AI147="x",'3 - Projects'!$O245)+IF(AI148="x",'3 - Projects'!$O246)+IF(AI149="x",'3 - Projects'!$O247)+IF(AI150="x",'3 - Projects'!$O248)</f>
        <v>0</v>
      </c>
      <c r="AJ405" s="85">
        <f>IF(AJ146="x",'3 - Projects'!$O244,0)+IF(AJ147="x",'3 - Projects'!$O245)+IF(AJ148="x",'3 - Projects'!$O246)+IF(AJ149="x",'3 - Projects'!$O247)+IF(AJ150="x",'3 - Projects'!$O248)</f>
        <v>0</v>
      </c>
      <c r="AK405" s="85">
        <f>IF(AK146="x",'3 - Projects'!$O244,0)+IF(AK147="x",'3 - Projects'!$O245)+IF(AK148="x",'3 - Projects'!$O246)+IF(AK149="x",'3 - Projects'!$O247)+IF(AK150="x",'3 - Projects'!$O248)</f>
        <v>0</v>
      </c>
      <c r="AL405" s="85">
        <f>IF(AL146="x",'3 - Projects'!$O244,0)+IF(AL147="x",'3 - Projects'!$O245)+IF(AL148="x",'3 - Projects'!$O246)+IF(AL149="x",'3 - Projects'!$O247)+IF(AL150="x",'3 - Projects'!$O248)</f>
        <v>0</v>
      </c>
      <c r="AM405" s="85">
        <f>IF(AM146="x",'3 - Projects'!$O244,0)+IF(AM147="x",'3 - Projects'!$O245)+IF(AM148="x",'3 - Projects'!$O246)+IF(AM149="x",'3 - Projects'!$O247)+IF(AM150="x",'3 - Projects'!$O248)</f>
        <v>0</v>
      </c>
      <c r="AN405" s="85">
        <f>IF(AN146="x",'3 - Projects'!$O244,0)+IF(AN147="x",'3 - Projects'!$O245)+IF(AN148="x",'3 - Projects'!$O246)+IF(AN149="x",'3 - Projects'!$O247)+IF(AN150="x",'3 - Projects'!$O248)</f>
        <v>0</v>
      </c>
      <c r="AO405" s="85">
        <f>IF(AO146="x",'3 - Projects'!$O244,0)+IF(AO147="x",'3 - Projects'!$O245)+IF(AO148="x",'3 - Projects'!$O246)+IF(AO149="x",'3 - Projects'!$O247)+IF(AO150="x",'3 - Projects'!$O248)</f>
        <v>0</v>
      </c>
      <c r="AP405" s="85">
        <f>IF(AP146="x",'3 - Projects'!$O244,0)+IF(AP147="x",'3 - Projects'!$O245)+IF(AP148="x",'3 - Projects'!$O246)+IF(AP149="x",'3 - Projects'!$O247)+IF(AP150="x",'3 - Projects'!$O248)</f>
        <v>0</v>
      </c>
      <c r="AQ405" s="85">
        <f>IF(AQ146="x",'3 - Projects'!$O244,0)+IF(AQ147="x",'3 - Projects'!$O245)+IF(AQ148="x",'3 - Projects'!$O246)+IF(AQ149="x",'3 - Projects'!$O247)+IF(AQ150="x",'3 - Projects'!$O248)</f>
        <v>0</v>
      </c>
      <c r="AR405" s="85">
        <f>IF(AR146="x",'3 - Projects'!$O244,0)+IF(AR147="x",'3 - Projects'!$O245)+IF(AR148="x",'3 - Projects'!$O246)+IF(AR149="x",'3 - Projects'!$O247)+IF(AR150="x",'3 - Projects'!$O248)</f>
        <v>0</v>
      </c>
      <c r="AS405" s="85">
        <f>IF(AS146="x",'3 - Projects'!$O244,0)+IF(AS147="x",'3 - Projects'!$O245)+IF(AS148="x",'3 - Projects'!$O246)+IF(AS149="x",'3 - Projects'!$O247)+IF(AS150="x",'3 - Projects'!$O248)</f>
        <v>0</v>
      </c>
      <c r="AT405" s="85">
        <f>IF(AT146="x",'3 - Projects'!$O244,0)+IF(AT147="x",'3 - Projects'!$O245)+IF(AT148="x",'3 - Projects'!$O246)+IF(AT149="x",'3 - Projects'!$O247)+IF(AT150="x",'3 - Projects'!$O248)</f>
        <v>0</v>
      </c>
      <c r="AU405" s="85">
        <f>IF(AU146="x",'3 - Projects'!$O244,0)+IF(AU147="x",'3 - Projects'!$O245)+IF(AU148="x",'3 - Projects'!$O246)+IF(AU149="x",'3 - Projects'!$O247)+IF(AU150="x",'3 - Projects'!$O248)</f>
        <v>0</v>
      </c>
      <c r="AV405" s="85">
        <f>IF(AV146="x",'3 - Projects'!$O244,0)+IF(AV147="x",'3 - Projects'!$O245)+IF(AV148="x",'3 - Projects'!$O246)+IF(AV149="x",'3 - Projects'!$O247)+IF(AV150="x",'3 - Projects'!$O248)</f>
        <v>0</v>
      </c>
      <c r="AW405" s="85">
        <f>IF(AW146="x",'3 - Projects'!$O244,0)+IF(AW147="x",'3 - Projects'!$O245)+IF(AW148="x",'3 - Projects'!$O246)+IF(AW149="x",'3 - Projects'!$O247)+IF(AW150="x",'3 - Projects'!$O248)</f>
        <v>0</v>
      </c>
      <c r="AX405" s="85">
        <f>IF(AX146="x",'3 - Projects'!$O244,0)+IF(AX147="x",'3 - Projects'!$O245)+IF(AX148="x",'3 - Projects'!$O246)+IF(AX149="x",'3 - Projects'!$O247)+IF(AX150="x",'3 - Projects'!$O248)</f>
        <v>0</v>
      </c>
      <c r="AY405" s="85">
        <f>IF(AY146="x",'3 - Projects'!$O244,0)+IF(AY147="x",'3 - Projects'!$O245)+IF(AY148="x",'3 - Projects'!$O246)+IF(AY149="x",'3 - Projects'!$O247)+IF(AY150="x",'3 - Projects'!$O248)</f>
        <v>0</v>
      </c>
      <c r="AZ405" s="85">
        <f>IF(AZ146="x",'3 - Projects'!$O244,0)+IF(AZ147="x",'3 - Projects'!$O245)+IF(AZ148="x",'3 - Projects'!$O246)+IF(AZ149="x",'3 - Projects'!$O247)+IF(AZ150="x",'3 - Projects'!$O248)</f>
        <v>0</v>
      </c>
      <c r="BA405" s="85">
        <f>IF(BA146="x",'3 - Projects'!$O244,0)+IF(BA147="x",'3 - Projects'!$O245)+IF(BA148="x",'3 - Projects'!$O246)+IF(BA149="x",'3 - Projects'!$O247)+IF(BA150="x",'3 - Projects'!$O248)</f>
        <v>0</v>
      </c>
      <c r="BB405" s="85">
        <f>IF(BB146="x",'3 - Projects'!$O244,0)+IF(BB147="x",'3 - Projects'!$O245)+IF(BB148="x",'3 - Projects'!$O246)+IF(BB149="x",'3 - Projects'!$O247)+IF(BB150="x",'3 - Projects'!$O248)</f>
        <v>0</v>
      </c>
      <c r="BC405" s="85">
        <f>IF(BC146="x",'3 - Projects'!$O244,0)+IF(BC147="x",'3 - Projects'!$O245)+IF(BC148="x",'3 - Projects'!$O246)+IF(BC149="x",'3 - Projects'!$O247)+IF(BC150="x",'3 - Projects'!$O248)</f>
        <v>0</v>
      </c>
      <c r="BD405" s="85">
        <f>IF(BD146="x",'3 - Projects'!$O244,0)+IF(BD147="x",'3 - Projects'!$O245)+IF(BD148="x",'3 - Projects'!$O246)+IF(BD149="x",'3 - Projects'!$O247)+IF(BD150="x",'3 - Projects'!$O248)</f>
        <v>0</v>
      </c>
      <c r="BE405" s="85">
        <f>IF(BE146="x",'3 - Projects'!$O244,0)+IF(BE147="x",'3 - Projects'!$O245)+IF(BE148="x",'3 - Projects'!$O246)+IF(BE149="x",'3 - Projects'!$O247)+IF(BE150="x",'3 - Projects'!$O248)</f>
        <v>0</v>
      </c>
      <c r="BF405" s="85">
        <f>IF(BF146="x",'3 - Projects'!$O244,0)+IF(BF147="x",'3 - Projects'!$O245)+IF(BF148="x",'3 - Projects'!$O246)+IF(BF149="x",'3 - Projects'!$O247)+IF(BF150="x",'3 - Projects'!$O248)</f>
        <v>0</v>
      </c>
      <c r="BG405" s="85">
        <f>IF(BG146="x",'3 - Projects'!$O244,0)+IF(BG147="x",'3 - Projects'!$O245)+IF(BG148="x",'3 - Projects'!$O246)+IF(BG149="x",'3 - Projects'!$O247)+IF(BG150="x",'3 - Projects'!$O248)</f>
        <v>0</v>
      </c>
      <c r="BH405" s="86">
        <f>IF(BH146="x",'3 - Projects'!$O244,0)+IF(BH147="x",'3 - Projects'!$O245)+IF(BH148="x",'3 - Projects'!$O246)+IF(BH149="x",'3 - Projects'!$O247)+IF(BH150="x",'3 - Projects'!$O248)</f>
        <v>0</v>
      </c>
    </row>
    <row r="406" spans="1:60">
      <c r="A406" s="87"/>
      <c r="B406" s="88" t="str">
        <f>IF(Resource10_Name&lt;&gt;"",Resource10_Name&amp;"(s)","")</f>
        <v/>
      </c>
      <c r="C406" s="88"/>
      <c r="D406" s="88"/>
      <c r="E406" s="88"/>
      <c r="F406" s="88"/>
      <c r="G406" s="88"/>
      <c r="H406" s="88"/>
      <c r="I406" s="87">
        <f>IF(I146="x",'3 - Projects'!$P244,0)+IF(I147="x",'3 - Projects'!$P245)+IF(I148="x",'3 - Projects'!$P246)+IF(I149="x",'3 - Projects'!$P247)+IF(I150="x",'3 - Projects'!$P248)</f>
        <v>0</v>
      </c>
      <c r="J406" s="88">
        <f>IF(J146="x",'3 - Projects'!$P244,0)+IF(J147="x",'3 - Projects'!$P245)+IF(J148="x",'3 - Projects'!$P246)+IF(J149="x",'3 - Projects'!$P247)+IF(J150="x",'3 - Projects'!$P248)</f>
        <v>0</v>
      </c>
      <c r="K406" s="88">
        <f>IF(K146="x",'3 - Projects'!$P244,0)+IF(K147="x",'3 - Projects'!$P245)+IF(K148="x",'3 - Projects'!$P246)+IF(K149="x",'3 - Projects'!$P247)+IF(K150="x",'3 - Projects'!$P248)</f>
        <v>0</v>
      </c>
      <c r="L406" s="88">
        <f>IF(L146="x",'3 - Projects'!$P244,0)+IF(L147="x",'3 - Projects'!$P245)+IF(L148="x",'3 - Projects'!$P246)+IF(L149="x",'3 - Projects'!$P247)+IF(L150="x",'3 - Projects'!$P248)</f>
        <v>0</v>
      </c>
      <c r="M406" s="88">
        <f>IF(M146="x",'3 - Projects'!$P244,0)+IF(M147="x",'3 - Projects'!$P245)+IF(M148="x",'3 - Projects'!$P246)+IF(M149="x",'3 - Projects'!$P247)+IF(M150="x",'3 - Projects'!$P248)</f>
        <v>0</v>
      </c>
      <c r="N406" s="88">
        <f>IF(N146="x",'3 - Projects'!$P244,0)+IF(N147="x",'3 - Projects'!$P245)+IF(N148="x",'3 - Projects'!$P246)+IF(N149="x",'3 - Projects'!$P247)+IF(N150="x",'3 - Projects'!$P248)</f>
        <v>0</v>
      </c>
      <c r="O406" s="88">
        <f>IF(O146="x",'3 - Projects'!$P244,0)+IF(O147="x",'3 - Projects'!$P245)+IF(O148="x",'3 - Projects'!$P246)+IF(O149="x",'3 - Projects'!$P247)+IF(O150="x",'3 - Projects'!$P248)</f>
        <v>0</v>
      </c>
      <c r="P406" s="88">
        <f>IF(P146="x",'3 - Projects'!$P244,0)+IF(P147="x",'3 - Projects'!$P245)+IF(P148="x",'3 - Projects'!$P246)+IF(P149="x",'3 - Projects'!$P247)+IF(P150="x",'3 - Projects'!$P248)</f>
        <v>0</v>
      </c>
      <c r="Q406" s="88">
        <f>IF(Q146="x",'3 - Projects'!$P244,0)+IF(Q147="x",'3 - Projects'!$P245)+IF(Q148="x",'3 - Projects'!$P246)+IF(Q149="x",'3 - Projects'!$P247)+IF(Q150="x",'3 - Projects'!$P248)</f>
        <v>0</v>
      </c>
      <c r="R406" s="88">
        <f>IF(R146="x",'3 - Projects'!$P244,0)+IF(R147="x",'3 - Projects'!$P245)+IF(R148="x",'3 - Projects'!$P246)+IF(R149="x",'3 - Projects'!$P247)+IF(R150="x",'3 - Projects'!$P248)</f>
        <v>0</v>
      </c>
      <c r="S406" s="88">
        <f>IF(S146="x",'3 - Projects'!$P244,0)+IF(S147="x",'3 - Projects'!$P245)+IF(S148="x",'3 - Projects'!$P246)+IF(S149="x",'3 - Projects'!$P247)+IF(S150="x",'3 - Projects'!$P248)</f>
        <v>0</v>
      </c>
      <c r="T406" s="88">
        <f>IF(T146="x",'3 - Projects'!$P244,0)+IF(T147="x",'3 - Projects'!$P245)+IF(T148="x",'3 - Projects'!$P246)+IF(T149="x",'3 - Projects'!$P247)+IF(T150="x",'3 - Projects'!$P248)</f>
        <v>0</v>
      </c>
      <c r="U406" s="88">
        <f>IF(U146="x",'3 - Projects'!$P244,0)+IF(U147="x",'3 - Projects'!$P245)+IF(U148="x",'3 - Projects'!$P246)+IF(U149="x",'3 - Projects'!$P247)+IF(U150="x",'3 - Projects'!$P248)</f>
        <v>0</v>
      </c>
      <c r="V406" s="88">
        <f>IF(V146="x",'3 - Projects'!$P244,0)+IF(V147="x",'3 - Projects'!$P245)+IF(V148="x",'3 - Projects'!$P246)+IF(V149="x",'3 - Projects'!$P247)+IF(V150="x",'3 - Projects'!$P248)</f>
        <v>0</v>
      </c>
      <c r="W406" s="88">
        <f>IF(W146="x",'3 - Projects'!$P244,0)+IF(W147="x",'3 - Projects'!$P245)+IF(W148="x",'3 - Projects'!$P246)+IF(W149="x",'3 - Projects'!$P247)+IF(W150="x",'3 - Projects'!$P248)</f>
        <v>0</v>
      </c>
      <c r="X406" s="88">
        <f>IF(X146="x",'3 - Projects'!$P244,0)+IF(X147="x",'3 - Projects'!$P245)+IF(X148="x",'3 - Projects'!$P246)+IF(X149="x",'3 - Projects'!$P247)+IF(X150="x",'3 - Projects'!$P248)</f>
        <v>0</v>
      </c>
      <c r="Y406" s="88">
        <f>IF(Y146="x",'3 - Projects'!$P244,0)+IF(Y147="x",'3 - Projects'!$P245)+IF(Y148="x",'3 - Projects'!$P246)+IF(Y149="x",'3 - Projects'!$P247)+IF(Y150="x",'3 - Projects'!$P248)</f>
        <v>0</v>
      </c>
      <c r="Z406" s="88">
        <f>IF(Z146="x",'3 - Projects'!$P244,0)+IF(Z147="x",'3 - Projects'!$P245)+IF(Z148="x",'3 - Projects'!$P246)+IF(Z149="x",'3 - Projects'!$P247)+IF(Z150="x",'3 - Projects'!$P248)</f>
        <v>0</v>
      </c>
      <c r="AA406" s="88">
        <f>IF(AA146="x",'3 - Projects'!$P244,0)+IF(AA147="x",'3 - Projects'!$P245)+IF(AA148="x",'3 - Projects'!$P246)+IF(AA149="x",'3 - Projects'!$P247)+IF(AA150="x",'3 - Projects'!$P248)</f>
        <v>0</v>
      </c>
      <c r="AB406" s="88">
        <f>IF(AB146="x",'3 - Projects'!$P244,0)+IF(AB147="x",'3 - Projects'!$P245)+IF(AB148="x",'3 - Projects'!$P246)+IF(AB149="x",'3 - Projects'!$P247)+IF(AB150="x",'3 - Projects'!$P248)</f>
        <v>0</v>
      </c>
      <c r="AC406" s="88">
        <f>IF(AC146="x",'3 - Projects'!$P244,0)+IF(AC147="x",'3 - Projects'!$P245)+IF(AC148="x",'3 - Projects'!$P246)+IF(AC149="x",'3 - Projects'!$P247)+IF(AC150="x",'3 - Projects'!$P248)</f>
        <v>0</v>
      </c>
      <c r="AD406" s="88">
        <f>IF(AD146="x",'3 - Projects'!$P244,0)+IF(AD147="x",'3 - Projects'!$P245)+IF(AD148="x",'3 - Projects'!$P246)+IF(AD149="x",'3 - Projects'!$P247)+IF(AD150="x",'3 - Projects'!$P248)</f>
        <v>0</v>
      </c>
      <c r="AE406" s="88">
        <f>IF(AE146="x",'3 - Projects'!$P244,0)+IF(AE147="x",'3 - Projects'!$P245)+IF(AE148="x",'3 - Projects'!$P246)+IF(AE149="x",'3 - Projects'!$P247)+IF(AE150="x",'3 - Projects'!$P248)</f>
        <v>0</v>
      </c>
      <c r="AF406" s="88">
        <f>IF(AF146="x",'3 - Projects'!$P244,0)+IF(AF147="x",'3 - Projects'!$P245)+IF(AF148="x",'3 - Projects'!$P246)+IF(AF149="x",'3 - Projects'!$P247)+IF(AF150="x",'3 - Projects'!$P248)</f>
        <v>0</v>
      </c>
      <c r="AG406" s="88">
        <f>IF(AG146="x",'3 - Projects'!$P244,0)+IF(AG147="x",'3 - Projects'!$P245)+IF(AG148="x",'3 - Projects'!$P246)+IF(AG149="x",'3 - Projects'!$P247)+IF(AG150="x",'3 - Projects'!$P248)</f>
        <v>0</v>
      </c>
      <c r="AH406" s="88">
        <f>IF(AH146="x",'3 - Projects'!$P244,0)+IF(AH147="x",'3 - Projects'!$P245)+IF(AH148="x",'3 - Projects'!$P246)+IF(AH149="x",'3 - Projects'!$P247)+IF(AH150="x",'3 - Projects'!$P248)</f>
        <v>0</v>
      </c>
      <c r="AI406" s="88">
        <f>IF(AI146="x",'3 - Projects'!$P244,0)+IF(AI147="x",'3 - Projects'!$P245)+IF(AI148="x",'3 - Projects'!$P246)+IF(AI149="x",'3 - Projects'!$P247)+IF(AI150="x",'3 - Projects'!$P248)</f>
        <v>0</v>
      </c>
      <c r="AJ406" s="88">
        <f>IF(AJ146="x",'3 - Projects'!$P244,0)+IF(AJ147="x",'3 - Projects'!$P245)+IF(AJ148="x",'3 - Projects'!$P246)+IF(AJ149="x",'3 - Projects'!$P247)+IF(AJ150="x",'3 - Projects'!$P248)</f>
        <v>0</v>
      </c>
      <c r="AK406" s="88">
        <f>IF(AK146="x",'3 - Projects'!$P244,0)+IF(AK147="x",'3 - Projects'!$P245)+IF(AK148="x",'3 - Projects'!$P246)+IF(AK149="x",'3 - Projects'!$P247)+IF(AK150="x",'3 - Projects'!$P248)</f>
        <v>0</v>
      </c>
      <c r="AL406" s="88">
        <f>IF(AL146="x",'3 - Projects'!$P244,0)+IF(AL147="x",'3 - Projects'!$P245)+IF(AL148="x",'3 - Projects'!$P246)+IF(AL149="x",'3 - Projects'!$P247)+IF(AL150="x",'3 - Projects'!$P248)</f>
        <v>0</v>
      </c>
      <c r="AM406" s="88">
        <f>IF(AM146="x",'3 - Projects'!$P244,0)+IF(AM147="x",'3 - Projects'!$P245)+IF(AM148="x",'3 - Projects'!$P246)+IF(AM149="x",'3 - Projects'!$P247)+IF(AM150="x",'3 - Projects'!$P248)</f>
        <v>0</v>
      </c>
      <c r="AN406" s="88">
        <f>IF(AN146="x",'3 - Projects'!$P244,0)+IF(AN147="x",'3 - Projects'!$P245)+IF(AN148="x",'3 - Projects'!$P246)+IF(AN149="x",'3 - Projects'!$P247)+IF(AN150="x",'3 - Projects'!$P248)</f>
        <v>0</v>
      </c>
      <c r="AO406" s="88">
        <f>IF(AO146="x",'3 - Projects'!$P244,0)+IF(AO147="x",'3 - Projects'!$P245)+IF(AO148="x",'3 - Projects'!$P246)+IF(AO149="x",'3 - Projects'!$P247)+IF(AO150="x",'3 - Projects'!$P248)</f>
        <v>0</v>
      </c>
      <c r="AP406" s="88">
        <f>IF(AP146="x",'3 - Projects'!$P244,0)+IF(AP147="x",'3 - Projects'!$P245)+IF(AP148="x",'3 - Projects'!$P246)+IF(AP149="x",'3 - Projects'!$P247)+IF(AP150="x",'3 - Projects'!$P248)</f>
        <v>0</v>
      </c>
      <c r="AQ406" s="88">
        <f>IF(AQ146="x",'3 - Projects'!$P244,0)+IF(AQ147="x",'3 - Projects'!$P245)+IF(AQ148="x",'3 - Projects'!$P246)+IF(AQ149="x",'3 - Projects'!$P247)+IF(AQ150="x",'3 - Projects'!$P248)</f>
        <v>0</v>
      </c>
      <c r="AR406" s="88">
        <f>IF(AR146="x",'3 - Projects'!$P244,0)+IF(AR147="x",'3 - Projects'!$P245)+IF(AR148="x",'3 - Projects'!$P246)+IF(AR149="x",'3 - Projects'!$P247)+IF(AR150="x",'3 - Projects'!$P248)</f>
        <v>0</v>
      </c>
      <c r="AS406" s="88">
        <f>IF(AS146="x",'3 - Projects'!$P244,0)+IF(AS147="x",'3 - Projects'!$P245)+IF(AS148="x",'3 - Projects'!$P246)+IF(AS149="x",'3 - Projects'!$P247)+IF(AS150="x",'3 - Projects'!$P248)</f>
        <v>0</v>
      </c>
      <c r="AT406" s="88">
        <f>IF(AT146="x",'3 - Projects'!$P244,0)+IF(AT147="x",'3 - Projects'!$P245)+IF(AT148="x",'3 - Projects'!$P246)+IF(AT149="x",'3 - Projects'!$P247)+IF(AT150="x",'3 - Projects'!$P248)</f>
        <v>0</v>
      </c>
      <c r="AU406" s="88">
        <f>IF(AU146="x",'3 - Projects'!$P244,0)+IF(AU147="x",'3 - Projects'!$P245)+IF(AU148="x",'3 - Projects'!$P246)+IF(AU149="x",'3 - Projects'!$P247)+IF(AU150="x",'3 - Projects'!$P248)</f>
        <v>0</v>
      </c>
      <c r="AV406" s="88">
        <f>IF(AV146="x",'3 - Projects'!$P244,0)+IF(AV147="x",'3 - Projects'!$P245)+IF(AV148="x",'3 - Projects'!$P246)+IF(AV149="x",'3 - Projects'!$P247)+IF(AV150="x",'3 - Projects'!$P248)</f>
        <v>0</v>
      </c>
      <c r="AW406" s="88">
        <f>IF(AW146="x",'3 - Projects'!$P244,0)+IF(AW147="x",'3 - Projects'!$P245)+IF(AW148="x",'3 - Projects'!$P246)+IF(AW149="x",'3 - Projects'!$P247)+IF(AW150="x",'3 - Projects'!$P248)</f>
        <v>0</v>
      </c>
      <c r="AX406" s="88">
        <f>IF(AX146="x",'3 - Projects'!$P244,0)+IF(AX147="x",'3 - Projects'!$P245)+IF(AX148="x",'3 - Projects'!$P246)+IF(AX149="x",'3 - Projects'!$P247)+IF(AX150="x",'3 - Projects'!$P248)</f>
        <v>0</v>
      </c>
      <c r="AY406" s="88">
        <f>IF(AY146="x",'3 - Projects'!$P244,0)+IF(AY147="x",'3 - Projects'!$P245)+IF(AY148="x",'3 - Projects'!$P246)+IF(AY149="x",'3 - Projects'!$P247)+IF(AY150="x",'3 - Projects'!$P248)</f>
        <v>0</v>
      </c>
      <c r="AZ406" s="88">
        <f>IF(AZ146="x",'3 - Projects'!$P244,0)+IF(AZ147="x",'3 - Projects'!$P245)+IF(AZ148="x",'3 - Projects'!$P246)+IF(AZ149="x",'3 - Projects'!$P247)+IF(AZ150="x",'3 - Projects'!$P248)</f>
        <v>0</v>
      </c>
      <c r="BA406" s="88">
        <f>IF(BA146="x",'3 - Projects'!$P244,0)+IF(BA147="x",'3 - Projects'!$P245)+IF(BA148="x",'3 - Projects'!$P246)+IF(BA149="x",'3 - Projects'!$P247)+IF(BA150="x",'3 - Projects'!$P248)</f>
        <v>0</v>
      </c>
      <c r="BB406" s="88">
        <f>IF(BB146="x",'3 - Projects'!$P244,0)+IF(BB147="x",'3 - Projects'!$P245)+IF(BB148="x",'3 - Projects'!$P246)+IF(BB149="x",'3 - Projects'!$P247)+IF(BB150="x",'3 - Projects'!$P248)</f>
        <v>0</v>
      </c>
      <c r="BC406" s="88">
        <f>IF(BC146="x",'3 - Projects'!$P244,0)+IF(BC147="x",'3 - Projects'!$P245)+IF(BC148="x",'3 - Projects'!$P246)+IF(BC149="x",'3 - Projects'!$P247)+IF(BC150="x",'3 - Projects'!$P248)</f>
        <v>0</v>
      </c>
      <c r="BD406" s="88">
        <f>IF(BD146="x",'3 - Projects'!$P244,0)+IF(BD147="x",'3 - Projects'!$P245)+IF(BD148="x",'3 - Projects'!$P246)+IF(BD149="x",'3 - Projects'!$P247)+IF(BD150="x",'3 - Projects'!$P248)</f>
        <v>0</v>
      </c>
      <c r="BE406" s="88">
        <f>IF(BE146="x",'3 - Projects'!$P244,0)+IF(BE147="x",'3 - Projects'!$P245)+IF(BE148="x",'3 - Projects'!$P246)+IF(BE149="x",'3 - Projects'!$P247)+IF(BE150="x",'3 - Projects'!$P248)</f>
        <v>0</v>
      </c>
      <c r="BF406" s="88">
        <f>IF(BF146="x",'3 - Projects'!$P244,0)+IF(BF147="x",'3 - Projects'!$P245)+IF(BF148="x",'3 - Projects'!$P246)+IF(BF149="x",'3 - Projects'!$P247)+IF(BF150="x",'3 - Projects'!$P248)</f>
        <v>0</v>
      </c>
      <c r="BG406" s="88">
        <f>IF(BG146="x",'3 - Projects'!$P244,0)+IF(BG147="x",'3 - Projects'!$P245)+IF(BG148="x",'3 - Projects'!$P246)+IF(BG149="x",'3 - Projects'!$P247)+IF(BG150="x",'3 - Projects'!$P248)</f>
        <v>0</v>
      </c>
      <c r="BH406" s="89">
        <f>IF(BH146="x",'3 - Projects'!$P244,0)+IF(BH147="x",'3 - Projects'!$P245)+IF(BH148="x",'3 - Projects'!$P246)+IF(BH149="x",'3 - Projects'!$P247)+IF(BH150="x",'3 - Projects'!$P248)</f>
        <v>0</v>
      </c>
    </row>
    <row r="409" spans="1:60" s="44" customFormat="1" ht="16">
      <c r="A409" s="44" t="s">
        <v>38</v>
      </c>
    </row>
    <row r="410" spans="1:60" s="44" customFormat="1" ht="32" customHeight="1">
      <c r="A410" s="166" t="s">
        <v>1</v>
      </c>
      <c r="B410" s="166"/>
      <c r="C410" s="166"/>
      <c r="D410" s="166"/>
      <c r="E410" s="166"/>
      <c r="F410" s="166"/>
      <c r="G410" s="166"/>
      <c r="H410" s="166"/>
      <c r="I410" s="166"/>
      <c r="J410" s="166"/>
      <c r="K410" s="166"/>
      <c r="L410" s="166"/>
      <c r="M410" s="166"/>
      <c r="N410" s="166"/>
      <c r="O410" s="166"/>
      <c r="P410" s="166"/>
      <c r="Q410" s="166"/>
      <c r="R410" s="166"/>
      <c r="S410" s="166"/>
      <c r="T410" s="166"/>
      <c r="U410" s="166"/>
      <c r="V410" s="166"/>
      <c r="W410" s="166"/>
      <c r="X410" s="166"/>
      <c r="Y410" s="166"/>
      <c r="Z410" s="166"/>
      <c r="AA410" s="166"/>
      <c r="AB410" s="166"/>
      <c r="AC410" s="166"/>
      <c r="AD410" s="166"/>
      <c r="AE410" s="166"/>
      <c r="AF410" s="166"/>
      <c r="AG410" s="166"/>
      <c r="AH410" s="166"/>
      <c r="AI410" s="166"/>
      <c r="AJ410" s="166"/>
      <c r="AK410" s="166"/>
      <c r="AL410" s="166"/>
      <c r="AM410" s="166"/>
      <c r="AN410" s="166"/>
      <c r="AO410" s="166"/>
      <c r="AP410" s="166"/>
      <c r="AQ410" s="166"/>
      <c r="AR410" s="166"/>
      <c r="AS410" s="166"/>
      <c r="AT410" s="166"/>
      <c r="AU410" s="166"/>
      <c r="AV410" s="166"/>
      <c r="AW410" s="166"/>
      <c r="AX410" s="166"/>
      <c r="AY410" s="166"/>
      <c r="AZ410" s="166"/>
      <c r="BA410" s="166"/>
      <c r="BB410" s="166"/>
      <c r="BC410" s="166"/>
      <c r="BD410" s="166"/>
      <c r="BE410" s="166"/>
      <c r="BF410" s="166"/>
      <c r="BG410" s="166"/>
      <c r="BH410" s="166"/>
    </row>
    <row r="412" spans="1:60">
      <c r="A412" s="94"/>
      <c r="B412" s="91"/>
      <c r="C412" s="91"/>
      <c r="D412" s="91"/>
      <c r="E412" s="91"/>
      <c r="F412" s="91"/>
      <c r="G412" s="91"/>
      <c r="H412" s="91"/>
      <c r="I412" s="94">
        <f>Week1</f>
        <v>1</v>
      </c>
      <c r="J412" s="91">
        <f>Week2</f>
        <v>2</v>
      </c>
      <c r="K412" s="91">
        <f>Week3</f>
        <v>3</v>
      </c>
      <c r="L412" s="91">
        <f>Week4</f>
        <v>4</v>
      </c>
      <c r="M412" s="91">
        <f>Week5</f>
        <v>5</v>
      </c>
      <c r="N412" s="91">
        <f>Week6</f>
        <v>6</v>
      </c>
      <c r="O412" s="91">
        <f>Week7</f>
        <v>7</v>
      </c>
      <c r="P412" s="91">
        <f>Week8</f>
        <v>8</v>
      </c>
      <c r="Q412" s="91">
        <f>Week9</f>
        <v>9</v>
      </c>
      <c r="R412" s="91">
        <f>Week10</f>
        <v>10</v>
      </c>
      <c r="S412" s="91">
        <f>Week11</f>
        <v>11</v>
      </c>
      <c r="T412" s="91">
        <f>Week12</f>
        <v>12</v>
      </c>
      <c r="U412" s="91">
        <f>Week13</f>
        <v>13</v>
      </c>
      <c r="V412" s="91">
        <f>Week14</f>
        <v>14</v>
      </c>
      <c r="W412" s="91">
        <f>Week15</f>
        <v>15</v>
      </c>
      <c r="X412" s="91">
        <f>Week16</f>
        <v>16</v>
      </c>
      <c r="Y412" s="91">
        <f>Week17</f>
        <v>17</v>
      </c>
      <c r="Z412" s="91">
        <f>Week18</f>
        <v>18</v>
      </c>
      <c r="AA412" s="91">
        <f>Week19</f>
        <v>19</v>
      </c>
      <c r="AB412" s="91">
        <f>Week20</f>
        <v>20</v>
      </c>
      <c r="AC412" s="91">
        <f>Week21</f>
        <v>21</v>
      </c>
      <c r="AD412" s="91">
        <f>Week22</f>
        <v>22</v>
      </c>
      <c r="AE412" s="91">
        <f>Week23</f>
        <v>23</v>
      </c>
      <c r="AF412" s="91">
        <f>Week24</f>
        <v>24</v>
      </c>
      <c r="AG412" s="91">
        <f>Week25</f>
        <v>25</v>
      </c>
      <c r="AH412" s="91">
        <f>Week26</f>
        <v>26</v>
      </c>
      <c r="AI412" s="91">
        <f>Week27</f>
        <v>27</v>
      </c>
      <c r="AJ412" s="91">
        <f>Week28</f>
        <v>28</v>
      </c>
      <c r="AK412" s="91">
        <f>Week29</f>
        <v>29</v>
      </c>
      <c r="AL412" s="91">
        <f>Week30</f>
        <v>30</v>
      </c>
      <c r="AM412" s="91">
        <f>Week31</f>
        <v>31</v>
      </c>
      <c r="AN412" s="91">
        <f>Week32</f>
        <v>32</v>
      </c>
      <c r="AO412" s="91">
        <f>Week33</f>
        <v>33</v>
      </c>
      <c r="AP412" s="91">
        <f>Week34</f>
        <v>34</v>
      </c>
      <c r="AQ412" s="91">
        <f>Week35</f>
        <v>35</v>
      </c>
      <c r="AR412" s="91">
        <f>Week36</f>
        <v>36</v>
      </c>
      <c r="AS412" s="91">
        <f>Week37</f>
        <v>37</v>
      </c>
      <c r="AT412" s="91">
        <f>Week38</f>
        <v>38</v>
      </c>
      <c r="AU412" s="91">
        <f>Week39</f>
        <v>39</v>
      </c>
      <c r="AV412" s="91">
        <f>Week40</f>
        <v>40</v>
      </c>
      <c r="AW412" s="91">
        <f>Week41</f>
        <v>41</v>
      </c>
      <c r="AX412" s="91">
        <f>Week42</f>
        <v>42</v>
      </c>
      <c r="AY412" s="91">
        <f>Week43</f>
        <v>43</v>
      </c>
      <c r="AZ412" s="91">
        <f>Week44</f>
        <v>44</v>
      </c>
      <c r="BA412" s="91">
        <f>Week45</f>
        <v>45</v>
      </c>
      <c r="BB412" s="91">
        <f>Week46</f>
        <v>46</v>
      </c>
      <c r="BC412" s="91">
        <f>Week47</f>
        <v>47</v>
      </c>
      <c r="BD412" s="91">
        <f>Week48</f>
        <v>48</v>
      </c>
      <c r="BE412" s="91">
        <f>Week49</f>
        <v>49</v>
      </c>
      <c r="BF412" s="91">
        <f>Week50</f>
        <v>50</v>
      </c>
      <c r="BG412" s="91">
        <f>Week51</f>
        <v>51</v>
      </c>
      <c r="BH412" s="92">
        <f>Week52</f>
        <v>52</v>
      </c>
    </row>
    <row r="413" spans="1:60">
      <c r="A413" s="93" t="s">
        <v>53</v>
      </c>
      <c r="B413" s="82" t="str">
        <f>"All "&amp;Resource1_Name&amp;"(s)"</f>
        <v>All (s)</v>
      </c>
      <c r="C413" s="82"/>
      <c r="D413" s="82"/>
      <c r="E413" s="82"/>
      <c r="F413" s="82"/>
      <c r="G413" s="82"/>
      <c r="H413" s="82"/>
      <c r="I413" s="93">
        <f>I157+I167+I177+I187+I197+I207+I217+I227+I237+I247+I257+I267+I277+I287+I297+I307+I317+I327+I337+I347+I357+I367+I377+I387+I397</f>
        <v>0</v>
      </c>
      <c r="J413" s="82">
        <f t="shared" ref="J413:BH413" si="286">J157+J167+J177+J187+J197+J207+J217+J227+J237+J247+J257+J267+J277+J287+J297+J307+J317+J327+J337+J347+J357+J367+J377+J387+J397</f>
        <v>0</v>
      </c>
      <c r="K413" s="82">
        <f t="shared" si="286"/>
        <v>0</v>
      </c>
      <c r="L413" s="82">
        <f t="shared" si="286"/>
        <v>0</v>
      </c>
      <c r="M413" s="82">
        <f t="shared" si="286"/>
        <v>0</v>
      </c>
      <c r="N413" s="82">
        <f t="shared" si="286"/>
        <v>0</v>
      </c>
      <c r="O413" s="82">
        <f t="shared" si="286"/>
        <v>0</v>
      </c>
      <c r="P413" s="82">
        <f t="shared" si="286"/>
        <v>0</v>
      </c>
      <c r="Q413" s="82">
        <f t="shared" si="286"/>
        <v>0</v>
      </c>
      <c r="R413" s="82">
        <f t="shared" si="286"/>
        <v>0</v>
      </c>
      <c r="S413" s="82">
        <f t="shared" si="286"/>
        <v>0</v>
      </c>
      <c r="T413" s="82">
        <f t="shared" si="286"/>
        <v>0</v>
      </c>
      <c r="U413" s="82">
        <f t="shared" si="286"/>
        <v>0</v>
      </c>
      <c r="V413" s="82">
        <f t="shared" si="286"/>
        <v>0</v>
      </c>
      <c r="W413" s="82">
        <f t="shared" si="286"/>
        <v>0</v>
      </c>
      <c r="X413" s="82">
        <f t="shared" si="286"/>
        <v>0</v>
      </c>
      <c r="Y413" s="82">
        <f t="shared" si="286"/>
        <v>0</v>
      </c>
      <c r="Z413" s="82">
        <f t="shared" si="286"/>
        <v>0</v>
      </c>
      <c r="AA413" s="82">
        <f t="shared" si="286"/>
        <v>0</v>
      </c>
      <c r="AB413" s="82">
        <f t="shared" si="286"/>
        <v>0</v>
      </c>
      <c r="AC413" s="82">
        <f t="shared" si="286"/>
        <v>0</v>
      </c>
      <c r="AD413" s="82">
        <f t="shared" si="286"/>
        <v>0</v>
      </c>
      <c r="AE413" s="82">
        <f t="shared" si="286"/>
        <v>0</v>
      </c>
      <c r="AF413" s="82">
        <f t="shared" si="286"/>
        <v>0</v>
      </c>
      <c r="AG413" s="82">
        <f t="shared" si="286"/>
        <v>0</v>
      </c>
      <c r="AH413" s="82">
        <f t="shared" si="286"/>
        <v>0</v>
      </c>
      <c r="AI413" s="82">
        <f t="shared" si="286"/>
        <v>0</v>
      </c>
      <c r="AJ413" s="82">
        <f t="shared" si="286"/>
        <v>0</v>
      </c>
      <c r="AK413" s="82">
        <f t="shared" si="286"/>
        <v>0</v>
      </c>
      <c r="AL413" s="82">
        <f t="shared" si="286"/>
        <v>0</v>
      </c>
      <c r="AM413" s="82">
        <f t="shared" si="286"/>
        <v>0</v>
      </c>
      <c r="AN413" s="82">
        <f t="shared" si="286"/>
        <v>0</v>
      </c>
      <c r="AO413" s="82">
        <f t="shared" si="286"/>
        <v>0</v>
      </c>
      <c r="AP413" s="82">
        <f t="shared" si="286"/>
        <v>0</v>
      </c>
      <c r="AQ413" s="82">
        <f t="shared" si="286"/>
        <v>0</v>
      </c>
      <c r="AR413" s="82">
        <f t="shared" si="286"/>
        <v>0</v>
      </c>
      <c r="AS413" s="82">
        <f t="shared" si="286"/>
        <v>0</v>
      </c>
      <c r="AT413" s="82">
        <f t="shared" si="286"/>
        <v>0</v>
      </c>
      <c r="AU413" s="82">
        <f t="shared" si="286"/>
        <v>0</v>
      </c>
      <c r="AV413" s="82">
        <f t="shared" si="286"/>
        <v>0</v>
      </c>
      <c r="AW413" s="82">
        <f t="shared" si="286"/>
        <v>0</v>
      </c>
      <c r="AX413" s="82">
        <f t="shared" si="286"/>
        <v>0</v>
      </c>
      <c r="AY413" s="82">
        <f t="shared" si="286"/>
        <v>0</v>
      </c>
      <c r="AZ413" s="82">
        <f t="shared" si="286"/>
        <v>0</v>
      </c>
      <c r="BA413" s="82">
        <f t="shared" si="286"/>
        <v>0</v>
      </c>
      <c r="BB413" s="82">
        <f t="shared" si="286"/>
        <v>0</v>
      </c>
      <c r="BC413" s="82">
        <f t="shared" si="286"/>
        <v>0</v>
      </c>
      <c r="BD413" s="82">
        <f t="shared" si="286"/>
        <v>0</v>
      </c>
      <c r="BE413" s="82">
        <f t="shared" si="286"/>
        <v>0</v>
      </c>
      <c r="BF413" s="82">
        <f t="shared" si="286"/>
        <v>0</v>
      </c>
      <c r="BG413" s="82">
        <f t="shared" si="286"/>
        <v>0</v>
      </c>
      <c r="BH413" s="83">
        <f t="shared" si="286"/>
        <v>0</v>
      </c>
    </row>
    <row r="414" spans="1:60">
      <c r="A414" s="84"/>
      <c r="B414" s="85" t="str">
        <f>"All "&amp;Resource2_Name&amp;"(s)"</f>
        <v>All (s)</v>
      </c>
      <c r="C414" s="85"/>
      <c r="D414" s="85"/>
      <c r="E414" s="85"/>
      <c r="F414" s="85"/>
      <c r="G414" s="85"/>
      <c r="H414" s="85"/>
      <c r="I414" s="84">
        <f t="shared" ref="I414:X414" si="287">I158+I168+I178+I188+I198+I208+I218+I228+I238+I248+I258+I268+I278+I288+I298+I308+I318+I328+I338+I348+I358+I368+I378+I388+I398</f>
        <v>0</v>
      </c>
      <c r="J414" s="85">
        <f t="shared" si="287"/>
        <v>0</v>
      </c>
      <c r="K414" s="85">
        <f t="shared" si="287"/>
        <v>0</v>
      </c>
      <c r="L414" s="85">
        <f t="shared" si="287"/>
        <v>0</v>
      </c>
      <c r="M414" s="85">
        <f t="shared" si="287"/>
        <v>0</v>
      </c>
      <c r="N414" s="85">
        <f t="shared" si="287"/>
        <v>0</v>
      </c>
      <c r="O414" s="85">
        <f t="shared" si="287"/>
        <v>0</v>
      </c>
      <c r="P414" s="85">
        <f t="shared" si="287"/>
        <v>0</v>
      </c>
      <c r="Q414" s="85">
        <f t="shared" si="287"/>
        <v>0</v>
      </c>
      <c r="R414" s="85">
        <f t="shared" si="287"/>
        <v>0</v>
      </c>
      <c r="S414" s="85">
        <f t="shared" si="287"/>
        <v>0</v>
      </c>
      <c r="T414" s="85">
        <f t="shared" si="287"/>
        <v>0</v>
      </c>
      <c r="U414" s="85">
        <f t="shared" si="287"/>
        <v>0</v>
      </c>
      <c r="V414" s="85">
        <f t="shared" si="287"/>
        <v>0</v>
      </c>
      <c r="W414" s="85">
        <f t="shared" si="287"/>
        <v>0</v>
      </c>
      <c r="X414" s="85">
        <f t="shared" si="287"/>
        <v>0</v>
      </c>
      <c r="Y414" s="85">
        <f t="shared" ref="Y414:BH414" si="288">Y158+Y168+Y178+Y188+Y198+Y208+Y218+Y228+Y238+Y248+Y258+Y268+Y278+Y288+Y298+Y308+Y318+Y328+Y338+Y348+Y358+Y368+Y378+Y388+Y398</f>
        <v>0</v>
      </c>
      <c r="Z414" s="85">
        <f t="shared" si="288"/>
        <v>0</v>
      </c>
      <c r="AA414" s="85">
        <f t="shared" si="288"/>
        <v>0</v>
      </c>
      <c r="AB414" s="85">
        <f t="shared" si="288"/>
        <v>0</v>
      </c>
      <c r="AC414" s="85">
        <f t="shared" si="288"/>
        <v>0</v>
      </c>
      <c r="AD414" s="85">
        <f t="shared" si="288"/>
        <v>0</v>
      </c>
      <c r="AE414" s="85">
        <f t="shared" si="288"/>
        <v>0</v>
      </c>
      <c r="AF414" s="85">
        <f t="shared" si="288"/>
        <v>0</v>
      </c>
      <c r="AG414" s="85">
        <f t="shared" si="288"/>
        <v>0</v>
      </c>
      <c r="AH414" s="85">
        <f t="shared" si="288"/>
        <v>0</v>
      </c>
      <c r="AI414" s="85">
        <f t="shared" si="288"/>
        <v>0</v>
      </c>
      <c r="AJ414" s="85">
        <f t="shared" si="288"/>
        <v>0</v>
      </c>
      <c r="AK414" s="85">
        <f t="shared" si="288"/>
        <v>0</v>
      </c>
      <c r="AL414" s="85">
        <f t="shared" si="288"/>
        <v>0</v>
      </c>
      <c r="AM414" s="85">
        <f t="shared" si="288"/>
        <v>0</v>
      </c>
      <c r="AN414" s="85">
        <f t="shared" si="288"/>
        <v>0</v>
      </c>
      <c r="AO414" s="85">
        <f t="shared" si="288"/>
        <v>0</v>
      </c>
      <c r="AP414" s="85">
        <f t="shared" si="288"/>
        <v>0</v>
      </c>
      <c r="AQ414" s="85">
        <f t="shared" si="288"/>
        <v>0</v>
      </c>
      <c r="AR414" s="85">
        <f t="shared" si="288"/>
        <v>0</v>
      </c>
      <c r="AS414" s="85">
        <f t="shared" si="288"/>
        <v>0</v>
      </c>
      <c r="AT414" s="85">
        <f t="shared" si="288"/>
        <v>0</v>
      </c>
      <c r="AU414" s="85">
        <f t="shared" si="288"/>
        <v>0</v>
      </c>
      <c r="AV414" s="85">
        <f t="shared" si="288"/>
        <v>0</v>
      </c>
      <c r="AW414" s="85">
        <f t="shared" si="288"/>
        <v>0</v>
      </c>
      <c r="AX414" s="85">
        <f t="shared" si="288"/>
        <v>0</v>
      </c>
      <c r="AY414" s="85">
        <f t="shared" si="288"/>
        <v>0</v>
      </c>
      <c r="AZ414" s="85">
        <f t="shared" si="288"/>
        <v>0</v>
      </c>
      <c r="BA414" s="85">
        <f t="shared" si="288"/>
        <v>0</v>
      </c>
      <c r="BB414" s="85">
        <f t="shared" si="288"/>
        <v>0</v>
      </c>
      <c r="BC414" s="85">
        <f t="shared" si="288"/>
        <v>0</v>
      </c>
      <c r="BD414" s="85">
        <f t="shared" si="288"/>
        <v>0</v>
      </c>
      <c r="BE414" s="85">
        <f t="shared" si="288"/>
        <v>0</v>
      </c>
      <c r="BF414" s="85">
        <f t="shared" si="288"/>
        <v>0</v>
      </c>
      <c r="BG414" s="85">
        <f t="shared" si="288"/>
        <v>0</v>
      </c>
      <c r="BH414" s="86">
        <f t="shared" si="288"/>
        <v>0</v>
      </c>
    </row>
    <row r="415" spans="1:60">
      <c r="A415" s="84"/>
      <c r="B415" s="85" t="str">
        <f>"All "&amp;Resource3_Name&amp;"(s)"</f>
        <v>All (s)</v>
      </c>
      <c r="C415" s="85"/>
      <c r="D415" s="85"/>
      <c r="E415" s="85"/>
      <c r="F415" s="85"/>
      <c r="G415" s="85"/>
      <c r="H415" s="85"/>
      <c r="I415" s="84">
        <f t="shared" ref="I415:X415" si="289">I159+I169+I179+I189+I199+I209+I219+I229+I239+I249+I259+I269+I279+I289+I299+I309+I319+I329+I339+I349+I359+I369+I379+I389+I399</f>
        <v>0</v>
      </c>
      <c r="J415" s="85">
        <f t="shared" si="289"/>
        <v>0</v>
      </c>
      <c r="K415" s="85">
        <f t="shared" si="289"/>
        <v>0</v>
      </c>
      <c r="L415" s="85">
        <f t="shared" si="289"/>
        <v>0</v>
      </c>
      <c r="M415" s="85">
        <f t="shared" si="289"/>
        <v>0</v>
      </c>
      <c r="N415" s="85">
        <f t="shared" si="289"/>
        <v>0</v>
      </c>
      <c r="O415" s="85">
        <f t="shared" si="289"/>
        <v>0</v>
      </c>
      <c r="P415" s="85">
        <f t="shared" si="289"/>
        <v>0</v>
      </c>
      <c r="Q415" s="85">
        <f t="shared" si="289"/>
        <v>0</v>
      </c>
      <c r="R415" s="85">
        <f t="shared" si="289"/>
        <v>0</v>
      </c>
      <c r="S415" s="85">
        <f t="shared" si="289"/>
        <v>0</v>
      </c>
      <c r="T415" s="85">
        <f t="shared" si="289"/>
        <v>0</v>
      </c>
      <c r="U415" s="85">
        <f t="shared" si="289"/>
        <v>0</v>
      </c>
      <c r="V415" s="85">
        <f t="shared" si="289"/>
        <v>0</v>
      </c>
      <c r="W415" s="85">
        <f t="shared" si="289"/>
        <v>0</v>
      </c>
      <c r="X415" s="85">
        <f t="shared" si="289"/>
        <v>0</v>
      </c>
      <c r="Y415" s="85">
        <f t="shared" ref="Y415:BH415" si="290">Y159+Y169+Y179+Y189+Y199+Y209+Y219+Y229+Y239+Y249+Y259+Y269+Y279+Y289+Y299+Y309+Y319+Y329+Y339+Y349+Y359+Y369+Y379+Y389+Y399</f>
        <v>0</v>
      </c>
      <c r="Z415" s="85">
        <f t="shared" si="290"/>
        <v>0</v>
      </c>
      <c r="AA415" s="85">
        <f t="shared" si="290"/>
        <v>0</v>
      </c>
      <c r="AB415" s="85">
        <f t="shared" si="290"/>
        <v>0</v>
      </c>
      <c r="AC415" s="85">
        <f t="shared" si="290"/>
        <v>0</v>
      </c>
      <c r="AD415" s="85">
        <f t="shared" si="290"/>
        <v>0</v>
      </c>
      <c r="AE415" s="85">
        <f t="shared" si="290"/>
        <v>0</v>
      </c>
      <c r="AF415" s="85">
        <f t="shared" si="290"/>
        <v>0</v>
      </c>
      <c r="AG415" s="85">
        <f t="shared" si="290"/>
        <v>0</v>
      </c>
      <c r="AH415" s="85">
        <f t="shared" si="290"/>
        <v>0</v>
      </c>
      <c r="AI415" s="85">
        <f t="shared" si="290"/>
        <v>0</v>
      </c>
      <c r="AJ415" s="85">
        <f t="shared" si="290"/>
        <v>0</v>
      </c>
      <c r="AK415" s="85">
        <f t="shared" si="290"/>
        <v>0</v>
      </c>
      <c r="AL415" s="85">
        <f t="shared" si="290"/>
        <v>0</v>
      </c>
      <c r="AM415" s="85">
        <f t="shared" si="290"/>
        <v>0</v>
      </c>
      <c r="AN415" s="85">
        <f t="shared" si="290"/>
        <v>0</v>
      </c>
      <c r="AO415" s="85">
        <f t="shared" si="290"/>
        <v>0</v>
      </c>
      <c r="AP415" s="85">
        <f t="shared" si="290"/>
        <v>0</v>
      </c>
      <c r="AQ415" s="85">
        <f t="shared" si="290"/>
        <v>0</v>
      </c>
      <c r="AR415" s="85">
        <f t="shared" si="290"/>
        <v>0</v>
      </c>
      <c r="AS415" s="85">
        <f t="shared" si="290"/>
        <v>0</v>
      </c>
      <c r="AT415" s="85">
        <f t="shared" si="290"/>
        <v>0</v>
      </c>
      <c r="AU415" s="85">
        <f t="shared" si="290"/>
        <v>0</v>
      </c>
      <c r="AV415" s="85">
        <f t="shared" si="290"/>
        <v>0</v>
      </c>
      <c r="AW415" s="85">
        <f t="shared" si="290"/>
        <v>0</v>
      </c>
      <c r="AX415" s="85">
        <f t="shared" si="290"/>
        <v>0</v>
      </c>
      <c r="AY415" s="85">
        <f t="shared" si="290"/>
        <v>0</v>
      </c>
      <c r="AZ415" s="85">
        <f t="shared" si="290"/>
        <v>0</v>
      </c>
      <c r="BA415" s="85">
        <f t="shared" si="290"/>
        <v>0</v>
      </c>
      <c r="BB415" s="85">
        <f t="shared" si="290"/>
        <v>0</v>
      </c>
      <c r="BC415" s="85">
        <f t="shared" si="290"/>
        <v>0</v>
      </c>
      <c r="BD415" s="85">
        <f t="shared" si="290"/>
        <v>0</v>
      </c>
      <c r="BE415" s="85">
        <f t="shared" si="290"/>
        <v>0</v>
      </c>
      <c r="BF415" s="85">
        <f t="shared" si="290"/>
        <v>0</v>
      </c>
      <c r="BG415" s="85">
        <f t="shared" si="290"/>
        <v>0</v>
      </c>
      <c r="BH415" s="86">
        <f t="shared" si="290"/>
        <v>0</v>
      </c>
    </row>
    <row r="416" spans="1:60">
      <c r="A416" s="84"/>
      <c r="B416" s="85" t="str">
        <f>"All "&amp;Resource4_Name&amp;"(s)"</f>
        <v>All (s)</v>
      </c>
      <c r="C416" s="85"/>
      <c r="D416" s="85"/>
      <c r="E416" s="85"/>
      <c r="F416" s="85"/>
      <c r="G416" s="85"/>
      <c r="H416" s="85"/>
      <c r="I416" s="84">
        <f t="shared" ref="I416:X416" si="291">I160+I170+I180+I190+I200+I210+I220+I230+I240+I250+I260+I270+I280+I290+I300+I310+I320+I330+I340+I350+I360+I370+I380+I390+I400</f>
        <v>0</v>
      </c>
      <c r="J416" s="85">
        <f t="shared" si="291"/>
        <v>0</v>
      </c>
      <c r="K416" s="85">
        <f t="shared" si="291"/>
        <v>0</v>
      </c>
      <c r="L416" s="85">
        <f t="shared" si="291"/>
        <v>0</v>
      </c>
      <c r="M416" s="85">
        <f t="shared" si="291"/>
        <v>0</v>
      </c>
      <c r="N416" s="85">
        <f t="shared" si="291"/>
        <v>0</v>
      </c>
      <c r="O416" s="85">
        <f t="shared" si="291"/>
        <v>0</v>
      </c>
      <c r="P416" s="85">
        <f t="shared" si="291"/>
        <v>0</v>
      </c>
      <c r="Q416" s="85">
        <f t="shared" si="291"/>
        <v>0</v>
      </c>
      <c r="R416" s="85">
        <f t="shared" si="291"/>
        <v>0</v>
      </c>
      <c r="S416" s="85">
        <f t="shared" si="291"/>
        <v>0</v>
      </c>
      <c r="T416" s="85">
        <f t="shared" si="291"/>
        <v>0</v>
      </c>
      <c r="U416" s="85">
        <f t="shared" si="291"/>
        <v>0</v>
      </c>
      <c r="V416" s="85">
        <f t="shared" si="291"/>
        <v>0</v>
      </c>
      <c r="W416" s="85">
        <f t="shared" si="291"/>
        <v>0</v>
      </c>
      <c r="X416" s="85">
        <f t="shared" si="291"/>
        <v>0</v>
      </c>
      <c r="Y416" s="85">
        <f t="shared" ref="Y416:BH416" si="292">Y160+Y170+Y180+Y190+Y200+Y210+Y220+Y230+Y240+Y250+Y260+Y270+Y280+Y290+Y300+Y310+Y320+Y330+Y340+Y350+Y360+Y370+Y380+Y390+Y400</f>
        <v>0</v>
      </c>
      <c r="Z416" s="85">
        <f t="shared" si="292"/>
        <v>0</v>
      </c>
      <c r="AA416" s="85">
        <f t="shared" si="292"/>
        <v>0</v>
      </c>
      <c r="AB416" s="85">
        <f t="shared" si="292"/>
        <v>0</v>
      </c>
      <c r="AC416" s="85">
        <f t="shared" si="292"/>
        <v>0</v>
      </c>
      <c r="AD416" s="85">
        <f t="shared" si="292"/>
        <v>0</v>
      </c>
      <c r="AE416" s="85">
        <f t="shared" si="292"/>
        <v>0</v>
      </c>
      <c r="AF416" s="85">
        <f t="shared" si="292"/>
        <v>0</v>
      </c>
      <c r="AG416" s="85">
        <f t="shared" si="292"/>
        <v>0</v>
      </c>
      <c r="AH416" s="85">
        <f t="shared" si="292"/>
        <v>0</v>
      </c>
      <c r="AI416" s="85">
        <f t="shared" si="292"/>
        <v>0</v>
      </c>
      <c r="AJ416" s="85">
        <f t="shared" si="292"/>
        <v>0</v>
      </c>
      <c r="AK416" s="85">
        <f t="shared" si="292"/>
        <v>0</v>
      </c>
      <c r="AL416" s="85">
        <f t="shared" si="292"/>
        <v>0</v>
      </c>
      <c r="AM416" s="85">
        <f t="shared" si="292"/>
        <v>0</v>
      </c>
      <c r="AN416" s="85">
        <f t="shared" si="292"/>
        <v>0</v>
      </c>
      <c r="AO416" s="85">
        <f t="shared" si="292"/>
        <v>0</v>
      </c>
      <c r="AP416" s="85">
        <f t="shared" si="292"/>
        <v>0</v>
      </c>
      <c r="AQ416" s="85">
        <f t="shared" si="292"/>
        <v>0</v>
      </c>
      <c r="AR416" s="85">
        <f t="shared" si="292"/>
        <v>0</v>
      </c>
      <c r="AS416" s="85">
        <f t="shared" si="292"/>
        <v>0</v>
      </c>
      <c r="AT416" s="85">
        <f t="shared" si="292"/>
        <v>0</v>
      </c>
      <c r="AU416" s="85">
        <f t="shared" si="292"/>
        <v>0</v>
      </c>
      <c r="AV416" s="85">
        <f t="shared" si="292"/>
        <v>0</v>
      </c>
      <c r="AW416" s="85">
        <f t="shared" si="292"/>
        <v>0</v>
      </c>
      <c r="AX416" s="85">
        <f t="shared" si="292"/>
        <v>0</v>
      </c>
      <c r="AY416" s="85">
        <f t="shared" si="292"/>
        <v>0</v>
      </c>
      <c r="AZ416" s="85">
        <f t="shared" si="292"/>
        <v>0</v>
      </c>
      <c r="BA416" s="85">
        <f t="shared" si="292"/>
        <v>0</v>
      </c>
      <c r="BB416" s="85">
        <f t="shared" si="292"/>
        <v>0</v>
      </c>
      <c r="BC416" s="85">
        <f t="shared" si="292"/>
        <v>0</v>
      </c>
      <c r="BD416" s="85">
        <f t="shared" si="292"/>
        <v>0</v>
      </c>
      <c r="BE416" s="85">
        <f t="shared" si="292"/>
        <v>0</v>
      </c>
      <c r="BF416" s="85">
        <f t="shared" si="292"/>
        <v>0</v>
      </c>
      <c r="BG416" s="85">
        <f t="shared" si="292"/>
        <v>0</v>
      </c>
      <c r="BH416" s="86">
        <f t="shared" si="292"/>
        <v>0</v>
      </c>
    </row>
    <row r="417" spans="1:60">
      <c r="A417" s="84"/>
      <c r="B417" s="85" t="str">
        <f>"All "&amp;Resource5_Name&amp;"(s)"</f>
        <v>All (s)</v>
      </c>
      <c r="C417" s="85"/>
      <c r="D417" s="85"/>
      <c r="E417" s="85"/>
      <c r="F417" s="85"/>
      <c r="G417" s="85"/>
      <c r="H417" s="85"/>
      <c r="I417" s="84">
        <f t="shared" ref="I417:X417" si="293">I161+I171+I181+I191+I201+I211+I221+I231+I241+I251+I261+I271+I281+I291+I301+I311+I321+I331+I341+I351+I361+I371+I381+I391+I401</f>
        <v>0</v>
      </c>
      <c r="J417" s="85">
        <f t="shared" si="293"/>
        <v>0</v>
      </c>
      <c r="K417" s="85">
        <f t="shared" si="293"/>
        <v>0</v>
      </c>
      <c r="L417" s="85">
        <f t="shared" si="293"/>
        <v>0</v>
      </c>
      <c r="M417" s="85">
        <f t="shared" si="293"/>
        <v>0</v>
      </c>
      <c r="N417" s="85">
        <f t="shared" si="293"/>
        <v>0</v>
      </c>
      <c r="O417" s="85">
        <f t="shared" si="293"/>
        <v>0</v>
      </c>
      <c r="P417" s="85">
        <f t="shared" si="293"/>
        <v>0</v>
      </c>
      <c r="Q417" s="85">
        <f t="shared" si="293"/>
        <v>0</v>
      </c>
      <c r="R417" s="85">
        <f t="shared" si="293"/>
        <v>0</v>
      </c>
      <c r="S417" s="85">
        <f t="shared" si="293"/>
        <v>0</v>
      </c>
      <c r="T417" s="85">
        <f t="shared" si="293"/>
        <v>0</v>
      </c>
      <c r="U417" s="85">
        <f t="shared" si="293"/>
        <v>0</v>
      </c>
      <c r="V417" s="85">
        <f t="shared" si="293"/>
        <v>0</v>
      </c>
      <c r="W417" s="85">
        <f t="shared" si="293"/>
        <v>0</v>
      </c>
      <c r="X417" s="85">
        <f t="shared" si="293"/>
        <v>0</v>
      </c>
      <c r="Y417" s="85">
        <f t="shared" ref="Y417:BH417" si="294">Y161+Y171+Y181+Y191+Y201+Y211+Y221+Y231+Y241+Y251+Y261+Y271+Y281+Y291+Y301+Y311+Y321+Y331+Y341+Y351+Y361+Y371+Y381+Y391+Y401</f>
        <v>0</v>
      </c>
      <c r="Z417" s="85">
        <f t="shared" si="294"/>
        <v>0</v>
      </c>
      <c r="AA417" s="85">
        <f t="shared" si="294"/>
        <v>0</v>
      </c>
      <c r="AB417" s="85">
        <f t="shared" si="294"/>
        <v>0</v>
      </c>
      <c r="AC417" s="85">
        <f t="shared" si="294"/>
        <v>0</v>
      </c>
      <c r="AD417" s="85">
        <f t="shared" si="294"/>
        <v>0</v>
      </c>
      <c r="AE417" s="85">
        <f t="shared" si="294"/>
        <v>0</v>
      </c>
      <c r="AF417" s="85">
        <f t="shared" si="294"/>
        <v>0</v>
      </c>
      <c r="AG417" s="85">
        <f t="shared" si="294"/>
        <v>0</v>
      </c>
      <c r="AH417" s="85">
        <f t="shared" si="294"/>
        <v>0</v>
      </c>
      <c r="AI417" s="85">
        <f t="shared" si="294"/>
        <v>0</v>
      </c>
      <c r="AJ417" s="85">
        <f t="shared" si="294"/>
        <v>0</v>
      </c>
      <c r="AK417" s="85">
        <f t="shared" si="294"/>
        <v>0</v>
      </c>
      <c r="AL417" s="85">
        <f t="shared" si="294"/>
        <v>0</v>
      </c>
      <c r="AM417" s="85">
        <f t="shared" si="294"/>
        <v>0</v>
      </c>
      <c r="AN417" s="85">
        <f t="shared" si="294"/>
        <v>0</v>
      </c>
      <c r="AO417" s="85">
        <f t="shared" si="294"/>
        <v>0</v>
      </c>
      <c r="AP417" s="85">
        <f t="shared" si="294"/>
        <v>0</v>
      </c>
      <c r="AQ417" s="85">
        <f t="shared" si="294"/>
        <v>0</v>
      </c>
      <c r="AR417" s="85">
        <f t="shared" si="294"/>
        <v>0</v>
      </c>
      <c r="AS417" s="85">
        <f t="shared" si="294"/>
        <v>0</v>
      </c>
      <c r="AT417" s="85">
        <f t="shared" si="294"/>
        <v>0</v>
      </c>
      <c r="AU417" s="85">
        <f t="shared" si="294"/>
        <v>0</v>
      </c>
      <c r="AV417" s="85">
        <f t="shared" si="294"/>
        <v>0</v>
      </c>
      <c r="AW417" s="85">
        <f t="shared" si="294"/>
        <v>0</v>
      </c>
      <c r="AX417" s="85">
        <f t="shared" si="294"/>
        <v>0</v>
      </c>
      <c r="AY417" s="85">
        <f t="shared" si="294"/>
        <v>0</v>
      </c>
      <c r="AZ417" s="85">
        <f t="shared" si="294"/>
        <v>0</v>
      </c>
      <c r="BA417" s="85">
        <f t="shared" si="294"/>
        <v>0</v>
      </c>
      <c r="BB417" s="85">
        <f t="shared" si="294"/>
        <v>0</v>
      </c>
      <c r="BC417" s="85">
        <f t="shared" si="294"/>
        <v>0</v>
      </c>
      <c r="BD417" s="85">
        <f t="shared" si="294"/>
        <v>0</v>
      </c>
      <c r="BE417" s="85">
        <f t="shared" si="294"/>
        <v>0</v>
      </c>
      <c r="BF417" s="85">
        <f t="shared" si="294"/>
        <v>0</v>
      </c>
      <c r="BG417" s="85">
        <f t="shared" si="294"/>
        <v>0</v>
      </c>
      <c r="BH417" s="86">
        <f t="shared" si="294"/>
        <v>0</v>
      </c>
    </row>
    <row r="418" spans="1:60">
      <c r="A418" s="84"/>
      <c r="B418" s="85" t="str">
        <f>"All "&amp;Resource6_Name&amp;"(s)"</f>
        <v>All (s)</v>
      </c>
      <c r="C418" s="85"/>
      <c r="D418" s="85"/>
      <c r="E418" s="85"/>
      <c r="F418" s="85"/>
      <c r="G418" s="85"/>
      <c r="H418" s="85"/>
      <c r="I418" s="84">
        <f t="shared" ref="I418:X418" si="295">I162+I172+I182+I192+I202+I212+I222+I232+I242+I252+I262+I272+I282+I292+I302+I312+I322+I332+I342+I352+I362+I372+I382+I392+I402</f>
        <v>0</v>
      </c>
      <c r="J418" s="85">
        <f t="shared" si="295"/>
        <v>0</v>
      </c>
      <c r="K418" s="85">
        <f t="shared" si="295"/>
        <v>0</v>
      </c>
      <c r="L418" s="85">
        <f t="shared" si="295"/>
        <v>0</v>
      </c>
      <c r="M418" s="85">
        <f t="shared" si="295"/>
        <v>0</v>
      </c>
      <c r="N418" s="85">
        <f t="shared" si="295"/>
        <v>0</v>
      </c>
      <c r="O418" s="85">
        <f t="shared" si="295"/>
        <v>0</v>
      </c>
      <c r="P418" s="85">
        <f t="shared" si="295"/>
        <v>0</v>
      </c>
      <c r="Q418" s="85">
        <f t="shared" si="295"/>
        <v>0</v>
      </c>
      <c r="R418" s="85">
        <f t="shared" si="295"/>
        <v>0</v>
      </c>
      <c r="S418" s="85">
        <f t="shared" si="295"/>
        <v>0</v>
      </c>
      <c r="T418" s="85">
        <f t="shared" si="295"/>
        <v>0</v>
      </c>
      <c r="U418" s="85">
        <f t="shared" si="295"/>
        <v>0</v>
      </c>
      <c r="V418" s="85">
        <f t="shared" si="295"/>
        <v>0</v>
      </c>
      <c r="W418" s="85">
        <f t="shared" si="295"/>
        <v>0</v>
      </c>
      <c r="X418" s="85">
        <f t="shared" si="295"/>
        <v>0</v>
      </c>
      <c r="Y418" s="85">
        <f t="shared" ref="Y418:BH418" si="296">Y162+Y172+Y182+Y192+Y202+Y212+Y222+Y232+Y242+Y252+Y262+Y272+Y282+Y292+Y302+Y312+Y322+Y332+Y342+Y352+Y362+Y372+Y382+Y392+Y402</f>
        <v>0</v>
      </c>
      <c r="Z418" s="85">
        <f t="shared" si="296"/>
        <v>0</v>
      </c>
      <c r="AA418" s="85">
        <f t="shared" si="296"/>
        <v>0</v>
      </c>
      <c r="AB418" s="85">
        <f t="shared" si="296"/>
        <v>0</v>
      </c>
      <c r="AC418" s="85">
        <f t="shared" si="296"/>
        <v>0</v>
      </c>
      <c r="AD418" s="85">
        <f t="shared" si="296"/>
        <v>0</v>
      </c>
      <c r="AE418" s="85">
        <f t="shared" si="296"/>
        <v>0</v>
      </c>
      <c r="AF418" s="85">
        <f t="shared" si="296"/>
        <v>0</v>
      </c>
      <c r="AG418" s="85">
        <f t="shared" si="296"/>
        <v>0</v>
      </c>
      <c r="AH418" s="85">
        <f t="shared" si="296"/>
        <v>0</v>
      </c>
      <c r="AI418" s="85">
        <f t="shared" si="296"/>
        <v>0</v>
      </c>
      <c r="AJ418" s="85">
        <f t="shared" si="296"/>
        <v>0</v>
      </c>
      <c r="AK418" s="85">
        <f t="shared" si="296"/>
        <v>0</v>
      </c>
      <c r="AL418" s="85">
        <f t="shared" si="296"/>
        <v>0</v>
      </c>
      <c r="AM418" s="85">
        <f t="shared" si="296"/>
        <v>0</v>
      </c>
      <c r="AN418" s="85">
        <f t="shared" si="296"/>
        <v>0</v>
      </c>
      <c r="AO418" s="85">
        <f t="shared" si="296"/>
        <v>0</v>
      </c>
      <c r="AP418" s="85">
        <f t="shared" si="296"/>
        <v>0</v>
      </c>
      <c r="AQ418" s="85">
        <f t="shared" si="296"/>
        <v>0</v>
      </c>
      <c r="AR418" s="85">
        <f t="shared" si="296"/>
        <v>0</v>
      </c>
      <c r="AS418" s="85">
        <f t="shared" si="296"/>
        <v>0</v>
      </c>
      <c r="AT418" s="85">
        <f t="shared" si="296"/>
        <v>0</v>
      </c>
      <c r="AU418" s="85">
        <f t="shared" si="296"/>
        <v>0</v>
      </c>
      <c r="AV418" s="85">
        <f t="shared" si="296"/>
        <v>0</v>
      </c>
      <c r="AW418" s="85">
        <f t="shared" si="296"/>
        <v>0</v>
      </c>
      <c r="AX418" s="85">
        <f t="shared" si="296"/>
        <v>0</v>
      </c>
      <c r="AY418" s="85">
        <f t="shared" si="296"/>
        <v>0</v>
      </c>
      <c r="AZ418" s="85">
        <f t="shared" si="296"/>
        <v>0</v>
      </c>
      <c r="BA418" s="85">
        <f t="shared" si="296"/>
        <v>0</v>
      </c>
      <c r="BB418" s="85">
        <f t="shared" si="296"/>
        <v>0</v>
      </c>
      <c r="BC418" s="85">
        <f t="shared" si="296"/>
        <v>0</v>
      </c>
      <c r="BD418" s="85">
        <f t="shared" si="296"/>
        <v>0</v>
      </c>
      <c r="BE418" s="85">
        <f t="shared" si="296"/>
        <v>0</v>
      </c>
      <c r="BF418" s="85">
        <f t="shared" si="296"/>
        <v>0</v>
      </c>
      <c r="BG418" s="85">
        <f t="shared" si="296"/>
        <v>0</v>
      </c>
      <c r="BH418" s="86">
        <f t="shared" si="296"/>
        <v>0</v>
      </c>
    </row>
    <row r="419" spans="1:60">
      <c r="A419" s="84"/>
      <c r="B419" s="85" t="str">
        <f>"All "&amp;Resource7_Name&amp;"(s)"</f>
        <v>All (s)</v>
      </c>
      <c r="C419" s="85"/>
      <c r="D419" s="85"/>
      <c r="E419" s="85"/>
      <c r="F419" s="85"/>
      <c r="G419" s="85"/>
      <c r="H419" s="85"/>
      <c r="I419" s="84">
        <f t="shared" ref="I419:X419" si="297">I163+I173+I183+I193+I203+I213+I223+I233+I243+I253+I263+I273+I283+I293+I303+I313+I323+I333+I343+I353+I363+I373+I383+I393+I403</f>
        <v>0</v>
      </c>
      <c r="J419" s="85">
        <f t="shared" si="297"/>
        <v>0</v>
      </c>
      <c r="K419" s="85">
        <f t="shared" si="297"/>
        <v>0</v>
      </c>
      <c r="L419" s="85">
        <f t="shared" si="297"/>
        <v>0</v>
      </c>
      <c r="M419" s="85">
        <f t="shared" si="297"/>
        <v>0</v>
      </c>
      <c r="N419" s="85">
        <f t="shared" si="297"/>
        <v>0</v>
      </c>
      <c r="O419" s="85">
        <f t="shared" si="297"/>
        <v>0</v>
      </c>
      <c r="P419" s="85">
        <f t="shared" si="297"/>
        <v>0</v>
      </c>
      <c r="Q419" s="85">
        <f t="shared" si="297"/>
        <v>0</v>
      </c>
      <c r="R419" s="85">
        <f t="shared" si="297"/>
        <v>0</v>
      </c>
      <c r="S419" s="85">
        <f t="shared" si="297"/>
        <v>0</v>
      </c>
      <c r="T419" s="85">
        <f t="shared" si="297"/>
        <v>0</v>
      </c>
      <c r="U419" s="85">
        <f t="shared" si="297"/>
        <v>0</v>
      </c>
      <c r="V419" s="85">
        <f t="shared" si="297"/>
        <v>0</v>
      </c>
      <c r="W419" s="85">
        <f t="shared" si="297"/>
        <v>0</v>
      </c>
      <c r="X419" s="85">
        <f t="shared" si="297"/>
        <v>0</v>
      </c>
      <c r="Y419" s="85">
        <f t="shared" ref="Y419:BH419" si="298">Y163+Y173+Y183+Y193+Y203+Y213+Y223+Y233+Y243+Y253+Y263+Y273+Y283+Y293+Y303+Y313+Y323+Y333+Y343+Y353+Y363+Y373+Y383+Y393+Y403</f>
        <v>0</v>
      </c>
      <c r="Z419" s="85">
        <f t="shared" si="298"/>
        <v>0</v>
      </c>
      <c r="AA419" s="85">
        <f t="shared" si="298"/>
        <v>0</v>
      </c>
      <c r="AB419" s="85">
        <f t="shared" si="298"/>
        <v>0</v>
      </c>
      <c r="AC419" s="85">
        <f t="shared" si="298"/>
        <v>0</v>
      </c>
      <c r="AD419" s="85">
        <f t="shared" si="298"/>
        <v>0</v>
      </c>
      <c r="AE419" s="85">
        <f t="shared" si="298"/>
        <v>0</v>
      </c>
      <c r="AF419" s="85">
        <f t="shared" si="298"/>
        <v>0</v>
      </c>
      <c r="AG419" s="85">
        <f t="shared" si="298"/>
        <v>0</v>
      </c>
      <c r="AH419" s="85">
        <f t="shared" si="298"/>
        <v>0</v>
      </c>
      <c r="AI419" s="85">
        <f t="shared" si="298"/>
        <v>0</v>
      </c>
      <c r="AJ419" s="85">
        <f t="shared" si="298"/>
        <v>0</v>
      </c>
      <c r="AK419" s="85">
        <f t="shared" si="298"/>
        <v>0</v>
      </c>
      <c r="AL419" s="85">
        <f t="shared" si="298"/>
        <v>0</v>
      </c>
      <c r="AM419" s="85">
        <f t="shared" si="298"/>
        <v>0</v>
      </c>
      <c r="AN419" s="85">
        <f t="shared" si="298"/>
        <v>0</v>
      </c>
      <c r="AO419" s="85">
        <f t="shared" si="298"/>
        <v>0</v>
      </c>
      <c r="AP419" s="85">
        <f t="shared" si="298"/>
        <v>0</v>
      </c>
      <c r="AQ419" s="85">
        <f t="shared" si="298"/>
        <v>0</v>
      </c>
      <c r="AR419" s="85">
        <f t="shared" si="298"/>
        <v>0</v>
      </c>
      <c r="AS419" s="85">
        <f t="shared" si="298"/>
        <v>0</v>
      </c>
      <c r="AT419" s="85">
        <f t="shared" si="298"/>
        <v>0</v>
      </c>
      <c r="AU419" s="85">
        <f t="shared" si="298"/>
        <v>0</v>
      </c>
      <c r="AV419" s="85">
        <f t="shared" si="298"/>
        <v>0</v>
      </c>
      <c r="AW419" s="85">
        <f t="shared" si="298"/>
        <v>0</v>
      </c>
      <c r="AX419" s="85">
        <f t="shared" si="298"/>
        <v>0</v>
      </c>
      <c r="AY419" s="85">
        <f t="shared" si="298"/>
        <v>0</v>
      </c>
      <c r="AZ419" s="85">
        <f t="shared" si="298"/>
        <v>0</v>
      </c>
      <c r="BA419" s="85">
        <f t="shared" si="298"/>
        <v>0</v>
      </c>
      <c r="BB419" s="85">
        <f t="shared" si="298"/>
        <v>0</v>
      </c>
      <c r="BC419" s="85">
        <f t="shared" si="298"/>
        <v>0</v>
      </c>
      <c r="BD419" s="85">
        <f t="shared" si="298"/>
        <v>0</v>
      </c>
      <c r="BE419" s="85">
        <f t="shared" si="298"/>
        <v>0</v>
      </c>
      <c r="BF419" s="85">
        <f t="shared" si="298"/>
        <v>0</v>
      </c>
      <c r="BG419" s="85">
        <f t="shared" si="298"/>
        <v>0</v>
      </c>
      <c r="BH419" s="86">
        <f t="shared" si="298"/>
        <v>0</v>
      </c>
    </row>
    <row r="420" spans="1:60">
      <c r="A420" s="84"/>
      <c r="B420" s="85" t="str">
        <f>"All "&amp;Resource8_Name&amp;"(s)"</f>
        <v>All (s)</v>
      </c>
      <c r="C420" s="85"/>
      <c r="D420" s="85"/>
      <c r="E420" s="85"/>
      <c r="F420" s="85"/>
      <c r="G420" s="85"/>
      <c r="H420" s="85"/>
      <c r="I420" s="84">
        <f t="shared" ref="I420:X420" si="299">I164+I174+I184+I194+I204+I214+I224+I234+I244+I254+I264+I274+I284+I294+I304+I314+I324+I334+I344+I354+I364+I374+I384+I394+I404</f>
        <v>0</v>
      </c>
      <c r="J420" s="85">
        <f t="shared" si="299"/>
        <v>0</v>
      </c>
      <c r="K420" s="85">
        <f t="shared" si="299"/>
        <v>0</v>
      </c>
      <c r="L420" s="85">
        <f t="shared" si="299"/>
        <v>0</v>
      </c>
      <c r="M420" s="85">
        <f t="shared" si="299"/>
        <v>0</v>
      </c>
      <c r="N420" s="85">
        <f t="shared" si="299"/>
        <v>0</v>
      </c>
      <c r="O420" s="85">
        <f t="shared" si="299"/>
        <v>0</v>
      </c>
      <c r="P420" s="85">
        <f t="shared" si="299"/>
        <v>0</v>
      </c>
      <c r="Q420" s="85">
        <f t="shared" si="299"/>
        <v>0</v>
      </c>
      <c r="R420" s="85">
        <f t="shared" si="299"/>
        <v>0</v>
      </c>
      <c r="S420" s="85">
        <f t="shared" si="299"/>
        <v>0</v>
      </c>
      <c r="T420" s="85">
        <f t="shared" si="299"/>
        <v>0</v>
      </c>
      <c r="U420" s="85">
        <f t="shared" si="299"/>
        <v>0</v>
      </c>
      <c r="V420" s="85">
        <f t="shared" si="299"/>
        <v>0</v>
      </c>
      <c r="W420" s="85">
        <f t="shared" si="299"/>
        <v>0</v>
      </c>
      <c r="X420" s="85">
        <f t="shared" si="299"/>
        <v>0</v>
      </c>
      <c r="Y420" s="85">
        <f t="shared" ref="Y420:BH420" si="300">Y164+Y174+Y184+Y194+Y204+Y214+Y224+Y234+Y244+Y254+Y264+Y274+Y284+Y294+Y304+Y314+Y324+Y334+Y344+Y354+Y364+Y374+Y384+Y394+Y404</f>
        <v>0</v>
      </c>
      <c r="Z420" s="85">
        <f t="shared" si="300"/>
        <v>0</v>
      </c>
      <c r="AA420" s="85">
        <f t="shared" si="300"/>
        <v>0</v>
      </c>
      <c r="AB420" s="85">
        <f t="shared" si="300"/>
        <v>0</v>
      </c>
      <c r="AC420" s="85">
        <f t="shared" si="300"/>
        <v>0</v>
      </c>
      <c r="AD420" s="85">
        <f t="shared" si="300"/>
        <v>0</v>
      </c>
      <c r="AE420" s="85">
        <f t="shared" si="300"/>
        <v>0</v>
      </c>
      <c r="AF420" s="85">
        <f t="shared" si="300"/>
        <v>0</v>
      </c>
      <c r="AG420" s="85">
        <f t="shared" si="300"/>
        <v>0</v>
      </c>
      <c r="AH420" s="85">
        <f t="shared" si="300"/>
        <v>0</v>
      </c>
      <c r="AI420" s="85">
        <f t="shared" si="300"/>
        <v>0</v>
      </c>
      <c r="AJ420" s="85">
        <f t="shared" si="300"/>
        <v>0</v>
      </c>
      <c r="AK420" s="85">
        <f t="shared" si="300"/>
        <v>0</v>
      </c>
      <c r="AL420" s="85">
        <f t="shared" si="300"/>
        <v>0</v>
      </c>
      <c r="AM420" s="85">
        <f t="shared" si="300"/>
        <v>0</v>
      </c>
      <c r="AN420" s="85">
        <f t="shared" si="300"/>
        <v>0</v>
      </c>
      <c r="AO420" s="85">
        <f t="shared" si="300"/>
        <v>0</v>
      </c>
      <c r="AP420" s="85">
        <f t="shared" si="300"/>
        <v>0</v>
      </c>
      <c r="AQ420" s="85">
        <f t="shared" si="300"/>
        <v>0</v>
      </c>
      <c r="AR420" s="85">
        <f t="shared" si="300"/>
        <v>0</v>
      </c>
      <c r="AS420" s="85">
        <f t="shared" si="300"/>
        <v>0</v>
      </c>
      <c r="AT420" s="85">
        <f t="shared" si="300"/>
        <v>0</v>
      </c>
      <c r="AU420" s="85">
        <f t="shared" si="300"/>
        <v>0</v>
      </c>
      <c r="AV420" s="85">
        <f t="shared" si="300"/>
        <v>0</v>
      </c>
      <c r="AW420" s="85">
        <f t="shared" si="300"/>
        <v>0</v>
      </c>
      <c r="AX420" s="85">
        <f t="shared" si="300"/>
        <v>0</v>
      </c>
      <c r="AY420" s="85">
        <f t="shared" si="300"/>
        <v>0</v>
      </c>
      <c r="AZ420" s="85">
        <f t="shared" si="300"/>
        <v>0</v>
      </c>
      <c r="BA420" s="85">
        <f t="shared" si="300"/>
        <v>0</v>
      </c>
      <c r="BB420" s="85">
        <f t="shared" si="300"/>
        <v>0</v>
      </c>
      <c r="BC420" s="85">
        <f t="shared" si="300"/>
        <v>0</v>
      </c>
      <c r="BD420" s="85">
        <f t="shared" si="300"/>
        <v>0</v>
      </c>
      <c r="BE420" s="85">
        <f t="shared" si="300"/>
        <v>0</v>
      </c>
      <c r="BF420" s="85">
        <f t="shared" si="300"/>
        <v>0</v>
      </c>
      <c r="BG420" s="85">
        <f t="shared" si="300"/>
        <v>0</v>
      </c>
      <c r="BH420" s="86">
        <f t="shared" si="300"/>
        <v>0</v>
      </c>
    </row>
    <row r="421" spans="1:60">
      <c r="A421" s="84"/>
      <c r="B421" s="85" t="str">
        <f>"All "&amp;Resource9_Name&amp;"(s)"</f>
        <v>All (s)</v>
      </c>
      <c r="C421" s="85"/>
      <c r="D421" s="85"/>
      <c r="E421" s="85"/>
      <c r="F421" s="85"/>
      <c r="G421" s="85"/>
      <c r="H421" s="85"/>
      <c r="I421" s="84">
        <f t="shared" ref="I421:X421" si="301">I165+I175+I185+I195+I205+I215+I225+I235+I245+I255+I265+I275+I285+I295+I305+I315+I325+I335+I345+I355+I365+I375+I385+I395+I405</f>
        <v>0</v>
      </c>
      <c r="J421" s="85">
        <f t="shared" si="301"/>
        <v>0</v>
      </c>
      <c r="K421" s="85">
        <f t="shared" si="301"/>
        <v>0</v>
      </c>
      <c r="L421" s="85">
        <f t="shared" si="301"/>
        <v>0</v>
      </c>
      <c r="M421" s="85">
        <f t="shared" si="301"/>
        <v>0</v>
      </c>
      <c r="N421" s="85">
        <f t="shared" si="301"/>
        <v>0</v>
      </c>
      <c r="O421" s="85">
        <f t="shared" si="301"/>
        <v>0</v>
      </c>
      <c r="P421" s="85">
        <f t="shared" si="301"/>
        <v>0</v>
      </c>
      <c r="Q421" s="85">
        <f t="shared" si="301"/>
        <v>0</v>
      </c>
      <c r="R421" s="85">
        <f t="shared" si="301"/>
        <v>0</v>
      </c>
      <c r="S421" s="85">
        <f t="shared" si="301"/>
        <v>0</v>
      </c>
      <c r="T421" s="85">
        <f t="shared" si="301"/>
        <v>0</v>
      </c>
      <c r="U421" s="85">
        <f t="shared" si="301"/>
        <v>0</v>
      </c>
      <c r="V421" s="85">
        <f t="shared" si="301"/>
        <v>0</v>
      </c>
      <c r="W421" s="85">
        <f t="shared" si="301"/>
        <v>0</v>
      </c>
      <c r="X421" s="85">
        <f t="shared" si="301"/>
        <v>0</v>
      </c>
      <c r="Y421" s="85">
        <f t="shared" ref="Y421:BH421" si="302">Y165+Y175+Y185+Y195+Y205+Y215+Y225+Y235+Y245+Y255+Y265+Y275+Y285+Y295+Y305+Y315+Y325+Y335+Y345+Y355+Y365+Y375+Y385+Y395+Y405</f>
        <v>0</v>
      </c>
      <c r="Z421" s="85">
        <f t="shared" si="302"/>
        <v>0</v>
      </c>
      <c r="AA421" s="85">
        <f t="shared" si="302"/>
        <v>0</v>
      </c>
      <c r="AB421" s="85">
        <f t="shared" si="302"/>
        <v>0</v>
      </c>
      <c r="AC421" s="85">
        <f t="shared" si="302"/>
        <v>0</v>
      </c>
      <c r="AD421" s="85">
        <f t="shared" si="302"/>
        <v>0</v>
      </c>
      <c r="AE421" s="85">
        <f t="shared" si="302"/>
        <v>0</v>
      </c>
      <c r="AF421" s="85">
        <f t="shared" si="302"/>
        <v>0</v>
      </c>
      <c r="AG421" s="85">
        <f t="shared" si="302"/>
        <v>0</v>
      </c>
      <c r="AH421" s="85">
        <f t="shared" si="302"/>
        <v>0</v>
      </c>
      <c r="AI421" s="85">
        <f t="shared" si="302"/>
        <v>0</v>
      </c>
      <c r="AJ421" s="85">
        <f t="shared" si="302"/>
        <v>0</v>
      </c>
      <c r="AK421" s="85">
        <f t="shared" si="302"/>
        <v>0</v>
      </c>
      <c r="AL421" s="85">
        <f t="shared" si="302"/>
        <v>0</v>
      </c>
      <c r="AM421" s="85">
        <f t="shared" si="302"/>
        <v>0</v>
      </c>
      <c r="AN421" s="85">
        <f t="shared" si="302"/>
        <v>0</v>
      </c>
      <c r="AO421" s="85">
        <f t="shared" si="302"/>
        <v>0</v>
      </c>
      <c r="AP421" s="85">
        <f t="shared" si="302"/>
        <v>0</v>
      </c>
      <c r="AQ421" s="85">
        <f t="shared" si="302"/>
        <v>0</v>
      </c>
      <c r="AR421" s="85">
        <f t="shared" si="302"/>
        <v>0</v>
      </c>
      <c r="AS421" s="85">
        <f t="shared" si="302"/>
        <v>0</v>
      </c>
      <c r="AT421" s="85">
        <f t="shared" si="302"/>
        <v>0</v>
      </c>
      <c r="AU421" s="85">
        <f t="shared" si="302"/>
        <v>0</v>
      </c>
      <c r="AV421" s="85">
        <f t="shared" si="302"/>
        <v>0</v>
      </c>
      <c r="AW421" s="85">
        <f t="shared" si="302"/>
        <v>0</v>
      </c>
      <c r="AX421" s="85">
        <f t="shared" si="302"/>
        <v>0</v>
      </c>
      <c r="AY421" s="85">
        <f t="shared" si="302"/>
        <v>0</v>
      </c>
      <c r="AZ421" s="85">
        <f t="shared" si="302"/>
        <v>0</v>
      </c>
      <c r="BA421" s="85">
        <f t="shared" si="302"/>
        <v>0</v>
      </c>
      <c r="BB421" s="85">
        <f t="shared" si="302"/>
        <v>0</v>
      </c>
      <c r="BC421" s="85">
        <f t="shared" si="302"/>
        <v>0</v>
      </c>
      <c r="BD421" s="85">
        <f t="shared" si="302"/>
        <v>0</v>
      </c>
      <c r="BE421" s="85">
        <f t="shared" si="302"/>
        <v>0</v>
      </c>
      <c r="BF421" s="85">
        <f t="shared" si="302"/>
        <v>0</v>
      </c>
      <c r="BG421" s="85">
        <f t="shared" si="302"/>
        <v>0</v>
      </c>
      <c r="BH421" s="86">
        <f t="shared" si="302"/>
        <v>0</v>
      </c>
    </row>
    <row r="422" spans="1:60">
      <c r="A422" s="87"/>
      <c r="B422" s="88" t="str">
        <f>"All "&amp;Resource10_Name&amp;"(s)"</f>
        <v>All (s)</v>
      </c>
      <c r="C422" s="88"/>
      <c r="D422" s="88"/>
      <c r="E422" s="88"/>
      <c r="F422" s="88"/>
      <c r="G422" s="88"/>
      <c r="H422" s="88"/>
      <c r="I422" s="87">
        <f t="shared" ref="I422:BH422" si="303">I166+I176+I186+I196+I206+I216+I226+I236+I246+I256+I266+I276+I286+I296+I306+I316+I326+I336+I346+I356+I366+I376+I386+I396+I406</f>
        <v>0</v>
      </c>
      <c r="J422" s="88">
        <f t="shared" si="303"/>
        <v>0</v>
      </c>
      <c r="K422" s="88">
        <f t="shared" si="303"/>
        <v>0</v>
      </c>
      <c r="L422" s="88">
        <f t="shared" si="303"/>
        <v>0</v>
      </c>
      <c r="M422" s="88">
        <f t="shared" si="303"/>
        <v>0</v>
      </c>
      <c r="N422" s="88">
        <f t="shared" si="303"/>
        <v>0</v>
      </c>
      <c r="O422" s="88">
        <f t="shared" si="303"/>
        <v>0</v>
      </c>
      <c r="P422" s="88">
        <f t="shared" si="303"/>
        <v>0</v>
      </c>
      <c r="Q422" s="88">
        <f t="shared" si="303"/>
        <v>0</v>
      </c>
      <c r="R422" s="88">
        <f t="shared" si="303"/>
        <v>0</v>
      </c>
      <c r="S422" s="88">
        <f t="shared" si="303"/>
        <v>0</v>
      </c>
      <c r="T422" s="88">
        <f t="shared" si="303"/>
        <v>0</v>
      </c>
      <c r="U422" s="88">
        <f t="shared" si="303"/>
        <v>0</v>
      </c>
      <c r="V422" s="88">
        <f t="shared" si="303"/>
        <v>0</v>
      </c>
      <c r="W422" s="88">
        <f t="shared" si="303"/>
        <v>0</v>
      </c>
      <c r="X422" s="88">
        <f t="shared" si="303"/>
        <v>0</v>
      </c>
      <c r="Y422" s="88">
        <f t="shared" si="303"/>
        <v>0</v>
      </c>
      <c r="Z422" s="88">
        <f t="shared" si="303"/>
        <v>0</v>
      </c>
      <c r="AA422" s="88">
        <f t="shared" si="303"/>
        <v>0</v>
      </c>
      <c r="AB422" s="88">
        <f t="shared" si="303"/>
        <v>0</v>
      </c>
      <c r="AC422" s="88">
        <f t="shared" si="303"/>
        <v>0</v>
      </c>
      <c r="AD422" s="88">
        <f t="shared" si="303"/>
        <v>0</v>
      </c>
      <c r="AE422" s="88">
        <f t="shared" si="303"/>
        <v>0</v>
      </c>
      <c r="AF422" s="88">
        <f t="shared" si="303"/>
        <v>0</v>
      </c>
      <c r="AG422" s="88">
        <f t="shared" si="303"/>
        <v>0</v>
      </c>
      <c r="AH422" s="88">
        <f t="shared" si="303"/>
        <v>0</v>
      </c>
      <c r="AI422" s="88">
        <f t="shared" si="303"/>
        <v>0</v>
      </c>
      <c r="AJ422" s="88">
        <f t="shared" si="303"/>
        <v>0</v>
      </c>
      <c r="AK422" s="88">
        <f t="shared" si="303"/>
        <v>0</v>
      </c>
      <c r="AL422" s="88">
        <f t="shared" si="303"/>
        <v>0</v>
      </c>
      <c r="AM422" s="88">
        <f t="shared" si="303"/>
        <v>0</v>
      </c>
      <c r="AN422" s="88">
        <f t="shared" si="303"/>
        <v>0</v>
      </c>
      <c r="AO422" s="88">
        <f t="shared" si="303"/>
        <v>0</v>
      </c>
      <c r="AP422" s="88">
        <f t="shared" si="303"/>
        <v>0</v>
      </c>
      <c r="AQ422" s="88">
        <f t="shared" si="303"/>
        <v>0</v>
      </c>
      <c r="AR422" s="88">
        <f t="shared" si="303"/>
        <v>0</v>
      </c>
      <c r="AS422" s="88">
        <f t="shared" si="303"/>
        <v>0</v>
      </c>
      <c r="AT422" s="88">
        <f t="shared" si="303"/>
        <v>0</v>
      </c>
      <c r="AU422" s="88">
        <f t="shared" si="303"/>
        <v>0</v>
      </c>
      <c r="AV422" s="88">
        <f t="shared" si="303"/>
        <v>0</v>
      </c>
      <c r="AW422" s="88">
        <f t="shared" si="303"/>
        <v>0</v>
      </c>
      <c r="AX422" s="88">
        <f t="shared" si="303"/>
        <v>0</v>
      </c>
      <c r="AY422" s="88">
        <f t="shared" si="303"/>
        <v>0</v>
      </c>
      <c r="AZ422" s="88">
        <f t="shared" si="303"/>
        <v>0</v>
      </c>
      <c r="BA422" s="88">
        <f t="shared" si="303"/>
        <v>0</v>
      </c>
      <c r="BB422" s="88">
        <f t="shared" si="303"/>
        <v>0</v>
      </c>
      <c r="BC422" s="88">
        <f t="shared" si="303"/>
        <v>0</v>
      </c>
      <c r="BD422" s="88">
        <f t="shared" si="303"/>
        <v>0</v>
      </c>
      <c r="BE422" s="88">
        <f t="shared" si="303"/>
        <v>0</v>
      </c>
      <c r="BF422" s="88">
        <f t="shared" si="303"/>
        <v>0</v>
      </c>
      <c r="BG422" s="88">
        <f t="shared" si="303"/>
        <v>0</v>
      </c>
      <c r="BH422" s="89">
        <f t="shared" si="303"/>
        <v>0</v>
      </c>
    </row>
    <row r="423" spans="1:60">
      <c r="H423" s="85"/>
    </row>
    <row r="424" spans="1:60">
      <c r="A424" s="93" t="s">
        <v>55</v>
      </c>
      <c r="B424" s="82" t="str">
        <f>IF(Resource1_Name&lt;&gt;"",Resource1_Name&amp;"(s)","")</f>
        <v/>
      </c>
      <c r="C424" s="82"/>
      <c r="D424" s="82"/>
      <c r="E424" s="82"/>
      <c r="F424" s="82"/>
      <c r="G424" s="82"/>
      <c r="H424" s="82"/>
      <c r="I424" s="93">
        <f>IF(Resource1_Max&gt;0,I413/Resource1_Max,0)</f>
        <v>0</v>
      </c>
      <c r="J424" s="82">
        <f t="shared" ref="J424:BH424" si="304">IF(Resource1_Max&gt;0,J413/Resource1_Max,0)</f>
        <v>0</v>
      </c>
      <c r="K424" s="82">
        <f t="shared" si="304"/>
        <v>0</v>
      </c>
      <c r="L424" s="82">
        <f t="shared" si="304"/>
        <v>0</v>
      </c>
      <c r="M424" s="82">
        <f t="shared" si="304"/>
        <v>0</v>
      </c>
      <c r="N424" s="82">
        <f t="shared" si="304"/>
        <v>0</v>
      </c>
      <c r="O424" s="82">
        <f t="shared" si="304"/>
        <v>0</v>
      </c>
      <c r="P424" s="82">
        <f t="shared" si="304"/>
        <v>0</v>
      </c>
      <c r="Q424" s="82">
        <f t="shared" si="304"/>
        <v>0</v>
      </c>
      <c r="R424" s="82">
        <f t="shared" si="304"/>
        <v>0</v>
      </c>
      <c r="S424" s="82">
        <f t="shared" si="304"/>
        <v>0</v>
      </c>
      <c r="T424" s="82">
        <f t="shared" si="304"/>
        <v>0</v>
      </c>
      <c r="U424" s="82">
        <f t="shared" si="304"/>
        <v>0</v>
      </c>
      <c r="V424" s="82">
        <f t="shared" si="304"/>
        <v>0</v>
      </c>
      <c r="W424" s="82">
        <f t="shared" si="304"/>
        <v>0</v>
      </c>
      <c r="X424" s="82">
        <f t="shared" si="304"/>
        <v>0</v>
      </c>
      <c r="Y424" s="82">
        <f t="shared" si="304"/>
        <v>0</v>
      </c>
      <c r="Z424" s="82">
        <f t="shared" si="304"/>
        <v>0</v>
      </c>
      <c r="AA424" s="82">
        <f t="shared" si="304"/>
        <v>0</v>
      </c>
      <c r="AB424" s="82">
        <f t="shared" si="304"/>
        <v>0</v>
      </c>
      <c r="AC424" s="82">
        <f t="shared" si="304"/>
        <v>0</v>
      </c>
      <c r="AD424" s="82">
        <f t="shared" si="304"/>
        <v>0</v>
      </c>
      <c r="AE424" s="82">
        <f t="shared" si="304"/>
        <v>0</v>
      </c>
      <c r="AF424" s="82">
        <f t="shared" si="304"/>
        <v>0</v>
      </c>
      <c r="AG424" s="82">
        <f t="shared" si="304"/>
        <v>0</v>
      </c>
      <c r="AH424" s="82">
        <f t="shared" si="304"/>
        <v>0</v>
      </c>
      <c r="AI424" s="82">
        <f t="shared" si="304"/>
        <v>0</v>
      </c>
      <c r="AJ424" s="82">
        <f t="shared" si="304"/>
        <v>0</v>
      </c>
      <c r="AK424" s="82">
        <f t="shared" si="304"/>
        <v>0</v>
      </c>
      <c r="AL424" s="82">
        <f t="shared" si="304"/>
        <v>0</v>
      </c>
      <c r="AM424" s="82">
        <f t="shared" si="304"/>
        <v>0</v>
      </c>
      <c r="AN424" s="82">
        <f t="shared" si="304"/>
        <v>0</v>
      </c>
      <c r="AO424" s="82">
        <f t="shared" si="304"/>
        <v>0</v>
      </c>
      <c r="AP424" s="82">
        <f t="shared" si="304"/>
        <v>0</v>
      </c>
      <c r="AQ424" s="82">
        <f t="shared" si="304"/>
        <v>0</v>
      </c>
      <c r="AR424" s="82">
        <f t="shared" si="304"/>
        <v>0</v>
      </c>
      <c r="AS424" s="82">
        <f t="shared" si="304"/>
        <v>0</v>
      </c>
      <c r="AT424" s="82">
        <f t="shared" si="304"/>
        <v>0</v>
      </c>
      <c r="AU424" s="82">
        <f t="shared" si="304"/>
        <v>0</v>
      </c>
      <c r="AV424" s="82">
        <f t="shared" si="304"/>
        <v>0</v>
      </c>
      <c r="AW424" s="82">
        <f t="shared" si="304"/>
        <v>0</v>
      </c>
      <c r="AX424" s="82">
        <f t="shared" si="304"/>
        <v>0</v>
      </c>
      <c r="AY424" s="82">
        <f t="shared" si="304"/>
        <v>0</v>
      </c>
      <c r="AZ424" s="82">
        <f t="shared" si="304"/>
        <v>0</v>
      </c>
      <c r="BA424" s="82">
        <f t="shared" si="304"/>
        <v>0</v>
      </c>
      <c r="BB424" s="82">
        <f t="shared" si="304"/>
        <v>0</v>
      </c>
      <c r="BC424" s="82">
        <f t="shared" si="304"/>
        <v>0</v>
      </c>
      <c r="BD424" s="82">
        <f t="shared" si="304"/>
        <v>0</v>
      </c>
      <c r="BE424" s="82">
        <f t="shared" si="304"/>
        <v>0</v>
      </c>
      <c r="BF424" s="82">
        <f t="shared" si="304"/>
        <v>0</v>
      </c>
      <c r="BG424" s="82">
        <f t="shared" si="304"/>
        <v>0</v>
      </c>
      <c r="BH424" s="83">
        <f t="shared" si="304"/>
        <v>0</v>
      </c>
    </row>
    <row r="425" spans="1:60">
      <c r="A425" s="84"/>
      <c r="B425" s="85" t="str">
        <f>IF(Resource2_Name&lt;&gt;"",Resource2_Name&amp;"(s)","")</f>
        <v/>
      </c>
      <c r="C425" s="85"/>
      <c r="D425" s="85"/>
      <c r="E425" s="85"/>
      <c r="F425" s="85"/>
      <c r="G425" s="85"/>
      <c r="H425" s="85"/>
      <c r="I425" s="84">
        <f>IF(Resource2_Max&gt;0,I414/Resource2_Max,0)</f>
        <v>0</v>
      </c>
      <c r="J425" s="85">
        <f t="shared" ref="J425:BH425" si="305">IF(Resource2_Max&gt;0,J414/Resource2_Max,0)</f>
        <v>0</v>
      </c>
      <c r="K425" s="85">
        <f t="shared" si="305"/>
        <v>0</v>
      </c>
      <c r="L425" s="85">
        <f t="shared" si="305"/>
        <v>0</v>
      </c>
      <c r="M425" s="85">
        <f t="shared" si="305"/>
        <v>0</v>
      </c>
      <c r="N425" s="85">
        <f t="shared" si="305"/>
        <v>0</v>
      </c>
      <c r="O425" s="85">
        <f t="shared" si="305"/>
        <v>0</v>
      </c>
      <c r="P425" s="85">
        <f t="shared" si="305"/>
        <v>0</v>
      </c>
      <c r="Q425" s="85">
        <f t="shared" si="305"/>
        <v>0</v>
      </c>
      <c r="R425" s="85">
        <f t="shared" si="305"/>
        <v>0</v>
      </c>
      <c r="S425" s="85">
        <f t="shared" si="305"/>
        <v>0</v>
      </c>
      <c r="T425" s="85">
        <f t="shared" si="305"/>
        <v>0</v>
      </c>
      <c r="U425" s="85">
        <f t="shared" si="305"/>
        <v>0</v>
      </c>
      <c r="V425" s="85">
        <f t="shared" si="305"/>
        <v>0</v>
      </c>
      <c r="W425" s="85">
        <f t="shared" si="305"/>
        <v>0</v>
      </c>
      <c r="X425" s="85">
        <f t="shared" si="305"/>
        <v>0</v>
      </c>
      <c r="Y425" s="85">
        <f t="shared" si="305"/>
        <v>0</v>
      </c>
      <c r="Z425" s="85">
        <f t="shared" si="305"/>
        <v>0</v>
      </c>
      <c r="AA425" s="85">
        <f t="shared" si="305"/>
        <v>0</v>
      </c>
      <c r="AB425" s="85">
        <f t="shared" si="305"/>
        <v>0</v>
      </c>
      <c r="AC425" s="85">
        <f t="shared" si="305"/>
        <v>0</v>
      </c>
      <c r="AD425" s="85">
        <f t="shared" si="305"/>
        <v>0</v>
      </c>
      <c r="AE425" s="85">
        <f t="shared" si="305"/>
        <v>0</v>
      </c>
      <c r="AF425" s="85">
        <f t="shared" si="305"/>
        <v>0</v>
      </c>
      <c r="AG425" s="85">
        <f t="shared" si="305"/>
        <v>0</v>
      </c>
      <c r="AH425" s="85">
        <f t="shared" si="305"/>
        <v>0</v>
      </c>
      <c r="AI425" s="85">
        <f t="shared" si="305"/>
        <v>0</v>
      </c>
      <c r="AJ425" s="85">
        <f t="shared" si="305"/>
        <v>0</v>
      </c>
      <c r="AK425" s="85">
        <f t="shared" si="305"/>
        <v>0</v>
      </c>
      <c r="AL425" s="85">
        <f t="shared" si="305"/>
        <v>0</v>
      </c>
      <c r="AM425" s="85">
        <f t="shared" si="305"/>
        <v>0</v>
      </c>
      <c r="AN425" s="85">
        <f t="shared" si="305"/>
        <v>0</v>
      </c>
      <c r="AO425" s="85">
        <f t="shared" si="305"/>
        <v>0</v>
      </c>
      <c r="AP425" s="85">
        <f t="shared" si="305"/>
        <v>0</v>
      </c>
      <c r="AQ425" s="85">
        <f t="shared" si="305"/>
        <v>0</v>
      </c>
      <c r="AR425" s="85">
        <f t="shared" si="305"/>
        <v>0</v>
      </c>
      <c r="AS425" s="85">
        <f t="shared" si="305"/>
        <v>0</v>
      </c>
      <c r="AT425" s="85">
        <f t="shared" si="305"/>
        <v>0</v>
      </c>
      <c r="AU425" s="85">
        <f t="shared" si="305"/>
        <v>0</v>
      </c>
      <c r="AV425" s="85">
        <f t="shared" si="305"/>
        <v>0</v>
      </c>
      <c r="AW425" s="85">
        <f t="shared" si="305"/>
        <v>0</v>
      </c>
      <c r="AX425" s="85">
        <f t="shared" si="305"/>
        <v>0</v>
      </c>
      <c r="AY425" s="85">
        <f t="shared" si="305"/>
        <v>0</v>
      </c>
      <c r="AZ425" s="85">
        <f t="shared" si="305"/>
        <v>0</v>
      </c>
      <c r="BA425" s="85">
        <f t="shared" si="305"/>
        <v>0</v>
      </c>
      <c r="BB425" s="85">
        <f t="shared" si="305"/>
        <v>0</v>
      </c>
      <c r="BC425" s="85">
        <f t="shared" si="305"/>
        <v>0</v>
      </c>
      <c r="BD425" s="85">
        <f t="shared" si="305"/>
        <v>0</v>
      </c>
      <c r="BE425" s="85">
        <f t="shared" si="305"/>
        <v>0</v>
      </c>
      <c r="BF425" s="85">
        <f t="shared" si="305"/>
        <v>0</v>
      </c>
      <c r="BG425" s="85">
        <f t="shared" si="305"/>
        <v>0</v>
      </c>
      <c r="BH425" s="86">
        <f t="shared" si="305"/>
        <v>0</v>
      </c>
    </row>
    <row r="426" spans="1:60">
      <c r="A426" s="84"/>
      <c r="B426" s="85" t="str">
        <f>IF(Resource3_Name&lt;&gt;"",Resource3_Name&amp;"(s)","")</f>
        <v/>
      </c>
      <c r="C426" s="85"/>
      <c r="D426" s="85"/>
      <c r="E426" s="85"/>
      <c r="F426" s="85"/>
      <c r="G426" s="85"/>
      <c r="H426" s="85"/>
      <c r="I426" s="84">
        <f>IF(Resource3_Max&gt;0,I415/Resource3_Max,0)</f>
        <v>0</v>
      </c>
      <c r="J426" s="85">
        <f t="shared" ref="J426:BH426" si="306">IF(Resource3_Max&gt;0,J415/Resource3_Max,0)</f>
        <v>0</v>
      </c>
      <c r="K426" s="85">
        <f t="shared" si="306"/>
        <v>0</v>
      </c>
      <c r="L426" s="85">
        <f t="shared" si="306"/>
        <v>0</v>
      </c>
      <c r="M426" s="85">
        <f t="shared" si="306"/>
        <v>0</v>
      </c>
      <c r="N426" s="85">
        <f t="shared" si="306"/>
        <v>0</v>
      </c>
      <c r="O426" s="85">
        <f t="shared" si="306"/>
        <v>0</v>
      </c>
      <c r="P426" s="85">
        <f t="shared" si="306"/>
        <v>0</v>
      </c>
      <c r="Q426" s="85">
        <f t="shared" si="306"/>
        <v>0</v>
      </c>
      <c r="R426" s="85">
        <f t="shared" si="306"/>
        <v>0</v>
      </c>
      <c r="S426" s="85">
        <f t="shared" si="306"/>
        <v>0</v>
      </c>
      <c r="T426" s="85">
        <f t="shared" si="306"/>
        <v>0</v>
      </c>
      <c r="U426" s="85">
        <f t="shared" si="306"/>
        <v>0</v>
      </c>
      <c r="V426" s="85">
        <f t="shared" si="306"/>
        <v>0</v>
      </c>
      <c r="W426" s="85">
        <f t="shared" si="306"/>
        <v>0</v>
      </c>
      <c r="X426" s="85">
        <f t="shared" si="306"/>
        <v>0</v>
      </c>
      <c r="Y426" s="85">
        <f t="shared" si="306"/>
        <v>0</v>
      </c>
      <c r="Z426" s="85">
        <f t="shared" si="306"/>
        <v>0</v>
      </c>
      <c r="AA426" s="85">
        <f t="shared" si="306"/>
        <v>0</v>
      </c>
      <c r="AB426" s="85">
        <f t="shared" si="306"/>
        <v>0</v>
      </c>
      <c r="AC426" s="85">
        <f t="shared" si="306"/>
        <v>0</v>
      </c>
      <c r="AD426" s="85">
        <f t="shared" si="306"/>
        <v>0</v>
      </c>
      <c r="AE426" s="85">
        <f t="shared" si="306"/>
        <v>0</v>
      </c>
      <c r="AF426" s="85">
        <f t="shared" si="306"/>
        <v>0</v>
      </c>
      <c r="AG426" s="85">
        <f t="shared" si="306"/>
        <v>0</v>
      </c>
      <c r="AH426" s="85">
        <f t="shared" si="306"/>
        <v>0</v>
      </c>
      <c r="AI426" s="85">
        <f t="shared" si="306"/>
        <v>0</v>
      </c>
      <c r="AJ426" s="85">
        <f t="shared" si="306"/>
        <v>0</v>
      </c>
      <c r="AK426" s="85">
        <f t="shared" si="306"/>
        <v>0</v>
      </c>
      <c r="AL426" s="85">
        <f t="shared" si="306"/>
        <v>0</v>
      </c>
      <c r="AM426" s="85">
        <f t="shared" si="306"/>
        <v>0</v>
      </c>
      <c r="AN426" s="85">
        <f t="shared" si="306"/>
        <v>0</v>
      </c>
      <c r="AO426" s="85">
        <f t="shared" si="306"/>
        <v>0</v>
      </c>
      <c r="AP426" s="85">
        <f t="shared" si="306"/>
        <v>0</v>
      </c>
      <c r="AQ426" s="85">
        <f t="shared" si="306"/>
        <v>0</v>
      </c>
      <c r="AR426" s="85">
        <f t="shared" si="306"/>
        <v>0</v>
      </c>
      <c r="AS426" s="85">
        <f t="shared" si="306"/>
        <v>0</v>
      </c>
      <c r="AT426" s="85">
        <f t="shared" si="306"/>
        <v>0</v>
      </c>
      <c r="AU426" s="85">
        <f t="shared" si="306"/>
        <v>0</v>
      </c>
      <c r="AV426" s="85">
        <f t="shared" si="306"/>
        <v>0</v>
      </c>
      <c r="AW426" s="85">
        <f t="shared" si="306"/>
        <v>0</v>
      </c>
      <c r="AX426" s="85">
        <f t="shared" si="306"/>
        <v>0</v>
      </c>
      <c r="AY426" s="85">
        <f t="shared" si="306"/>
        <v>0</v>
      </c>
      <c r="AZ426" s="85">
        <f t="shared" si="306"/>
        <v>0</v>
      </c>
      <c r="BA426" s="85">
        <f t="shared" si="306"/>
        <v>0</v>
      </c>
      <c r="BB426" s="85">
        <f t="shared" si="306"/>
        <v>0</v>
      </c>
      <c r="BC426" s="85">
        <f t="shared" si="306"/>
        <v>0</v>
      </c>
      <c r="BD426" s="85">
        <f t="shared" si="306"/>
        <v>0</v>
      </c>
      <c r="BE426" s="85">
        <f t="shared" si="306"/>
        <v>0</v>
      </c>
      <c r="BF426" s="85">
        <f t="shared" si="306"/>
        <v>0</v>
      </c>
      <c r="BG426" s="85">
        <f t="shared" si="306"/>
        <v>0</v>
      </c>
      <c r="BH426" s="86">
        <f t="shared" si="306"/>
        <v>0</v>
      </c>
    </row>
    <row r="427" spans="1:60">
      <c r="A427" s="84"/>
      <c r="B427" s="85" t="str">
        <f>IF(Resource4_Name&lt;&gt;"",Resource4_Name&amp;"(s)","")</f>
        <v/>
      </c>
      <c r="C427" s="85"/>
      <c r="D427" s="85"/>
      <c r="E427" s="85"/>
      <c r="F427" s="85"/>
      <c r="G427" s="85"/>
      <c r="H427" s="85"/>
      <c r="I427" s="84">
        <f>IF(Resource4_Max&gt;0,I416/Resource4_Max,0)</f>
        <v>0</v>
      </c>
      <c r="J427" s="85">
        <f t="shared" ref="J427:BH427" si="307">IF(Resource4_Max&gt;0,J416/Resource4_Max,0)</f>
        <v>0</v>
      </c>
      <c r="K427" s="85">
        <f t="shared" si="307"/>
        <v>0</v>
      </c>
      <c r="L427" s="85">
        <f t="shared" si="307"/>
        <v>0</v>
      </c>
      <c r="M427" s="85">
        <f t="shared" si="307"/>
        <v>0</v>
      </c>
      <c r="N427" s="85">
        <f t="shared" si="307"/>
        <v>0</v>
      </c>
      <c r="O427" s="85">
        <f t="shared" si="307"/>
        <v>0</v>
      </c>
      <c r="P427" s="85">
        <f t="shared" si="307"/>
        <v>0</v>
      </c>
      <c r="Q427" s="85">
        <f t="shared" si="307"/>
        <v>0</v>
      </c>
      <c r="R427" s="85">
        <f t="shared" si="307"/>
        <v>0</v>
      </c>
      <c r="S427" s="85">
        <f t="shared" si="307"/>
        <v>0</v>
      </c>
      <c r="T427" s="85">
        <f t="shared" si="307"/>
        <v>0</v>
      </c>
      <c r="U427" s="85">
        <f t="shared" si="307"/>
        <v>0</v>
      </c>
      <c r="V427" s="85">
        <f t="shared" si="307"/>
        <v>0</v>
      </c>
      <c r="W427" s="85">
        <f t="shared" si="307"/>
        <v>0</v>
      </c>
      <c r="X427" s="85">
        <f t="shared" si="307"/>
        <v>0</v>
      </c>
      <c r="Y427" s="85">
        <f t="shared" si="307"/>
        <v>0</v>
      </c>
      <c r="Z427" s="85">
        <f t="shared" si="307"/>
        <v>0</v>
      </c>
      <c r="AA427" s="85">
        <f t="shared" si="307"/>
        <v>0</v>
      </c>
      <c r="AB427" s="85">
        <f t="shared" si="307"/>
        <v>0</v>
      </c>
      <c r="AC427" s="85">
        <f t="shared" si="307"/>
        <v>0</v>
      </c>
      <c r="AD427" s="85">
        <f t="shared" si="307"/>
        <v>0</v>
      </c>
      <c r="AE427" s="85">
        <f t="shared" si="307"/>
        <v>0</v>
      </c>
      <c r="AF427" s="85">
        <f t="shared" si="307"/>
        <v>0</v>
      </c>
      <c r="AG427" s="85">
        <f t="shared" si="307"/>
        <v>0</v>
      </c>
      <c r="AH427" s="85">
        <f t="shared" si="307"/>
        <v>0</v>
      </c>
      <c r="AI427" s="85">
        <f t="shared" si="307"/>
        <v>0</v>
      </c>
      <c r="AJ427" s="85">
        <f t="shared" si="307"/>
        <v>0</v>
      </c>
      <c r="AK427" s="85">
        <f t="shared" si="307"/>
        <v>0</v>
      </c>
      <c r="AL427" s="85">
        <f t="shared" si="307"/>
        <v>0</v>
      </c>
      <c r="AM427" s="85">
        <f t="shared" si="307"/>
        <v>0</v>
      </c>
      <c r="AN427" s="85">
        <f t="shared" si="307"/>
        <v>0</v>
      </c>
      <c r="AO427" s="85">
        <f t="shared" si="307"/>
        <v>0</v>
      </c>
      <c r="AP427" s="85">
        <f t="shared" si="307"/>
        <v>0</v>
      </c>
      <c r="AQ427" s="85">
        <f t="shared" si="307"/>
        <v>0</v>
      </c>
      <c r="AR427" s="85">
        <f t="shared" si="307"/>
        <v>0</v>
      </c>
      <c r="AS427" s="85">
        <f t="shared" si="307"/>
        <v>0</v>
      </c>
      <c r="AT427" s="85">
        <f t="shared" si="307"/>
        <v>0</v>
      </c>
      <c r="AU427" s="85">
        <f t="shared" si="307"/>
        <v>0</v>
      </c>
      <c r="AV427" s="85">
        <f t="shared" si="307"/>
        <v>0</v>
      </c>
      <c r="AW427" s="85">
        <f t="shared" si="307"/>
        <v>0</v>
      </c>
      <c r="AX427" s="85">
        <f t="shared" si="307"/>
        <v>0</v>
      </c>
      <c r="AY427" s="85">
        <f t="shared" si="307"/>
        <v>0</v>
      </c>
      <c r="AZ427" s="85">
        <f t="shared" si="307"/>
        <v>0</v>
      </c>
      <c r="BA427" s="85">
        <f t="shared" si="307"/>
        <v>0</v>
      </c>
      <c r="BB427" s="85">
        <f t="shared" si="307"/>
        <v>0</v>
      </c>
      <c r="BC427" s="85">
        <f t="shared" si="307"/>
        <v>0</v>
      </c>
      <c r="BD427" s="85">
        <f t="shared" si="307"/>
        <v>0</v>
      </c>
      <c r="BE427" s="85">
        <f t="shared" si="307"/>
        <v>0</v>
      </c>
      <c r="BF427" s="85">
        <f t="shared" si="307"/>
        <v>0</v>
      </c>
      <c r="BG427" s="85">
        <f t="shared" si="307"/>
        <v>0</v>
      </c>
      <c r="BH427" s="86">
        <f t="shared" si="307"/>
        <v>0</v>
      </c>
    </row>
    <row r="428" spans="1:60">
      <c r="A428" s="84"/>
      <c r="B428" s="85" t="str">
        <f>IF(Resource5_Name&lt;&gt;"",Resource5_Name&amp;"(s)","")</f>
        <v/>
      </c>
      <c r="C428" s="85"/>
      <c r="D428" s="85"/>
      <c r="E428" s="85"/>
      <c r="F428" s="85"/>
      <c r="G428" s="85"/>
      <c r="H428" s="85"/>
      <c r="I428" s="84">
        <f>IF(Resource5_Max&gt;0,I417/Resource5_Max,0)</f>
        <v>0</v>
      </c>
      <c r="J428" s="85">
        <f t="shared" ref="J428:BH428" si="308">IF(Resource5_Max&gt;0,J417/Resource5_Max,0)</f>
        <v>0</v>
      </c>
      <c r="K428" s="85">
        <f t="shared" si="308"/>
        <v>0</v>
      </c>
      <c r="L428" s="85">
        <f t="shared" si="308"/>
        <v>0</v>
      </c>
      <c r="M428" s="85">
        <f t="shared" si="308"/>
        <v>0</v>
      </c>
      <c r="N428" s="85">
        <f t="shared" si="308"/>
        <v>0</v>
      </c>
      <c r="O428" s="85">
        <f t="shared" si="308"/>
        <v>0</v>
      </c>
      <c r="P428" s="85">
        <f t="shared" si="308"/>
        <v>0</v>
      </c>
      <c r="Q428" s="85">
        <f t="shared" si="308"/>
        <v>0</v>
      </c>
      <c r="R428" s="85">
        <f t="shared" si="308"/>
        <v>0</v>
      </c>
      <c r="S428" s="85">
        <f t="shared" si="308"/>
        <v>0</v>
      </c>
      <c r="T428" s="85">
        <f t="shared" si="308"/>
        <v>0</v>
      </c>
      <c r="U428" s="85">
        <f t="shared" si="308"/>
        <v>0</v>
      </c>
      <c r="V428" s="85">
        <f t="shared" si="308"/>
        <v>0</v>
      </c>
      <c r="W428" s="85">
        <f t="shared" si="308"/>
        <v>0</v>
      </c>
      <c r="X428" s="85">
        <f t="shared" si="308"/>
        <v>0</v>
      </c>
      <c r="Y428" s="85">
        <f t="shared" si="308"/>
        <v>0</v>
      </c>
      <c r="Z428" s="85">
        <f t="shared" si="308"/>
        <v>0</v>
      </c>
      <c r="AA428" s="85">
        <f t="shared" si="308"/>
        <v>0</v>
      </c>
      <c r="AB428" s="85">
        <f t="shared" si="308"/>
        <v>0</v>
      </c>
      <c r="AC428" s="85">
        <f t="shared" si="308"/>
        <v>0</v>
      </c>
      <c r="AD428" s="85">
        <f t="shared" si="308"/>
        <v>0</v>
      </c>
      <c r="AE428" s="85">
        <f t="shared" si="308"/>
        <v>0</v>
      </c>
      <c r="AF428" s="85">
        <f t="shared" si="308"/>
        <v>0</v>
      </c>
      <c r="AG428" s="85">
        <f t="shared" si="308"/>
        <v>0</v>
      </c>
      <c r="AH428" s="85">
        <f t="shared" si="308"/>
        <v>0</v>
      </c>
      <c r="AI428" s="85">
        <f t="shared" si="308"/>
        <v>0</v>
      </c>
      <c r="AJ428" s="85">
        <f t="shared" si="308"/>
        <v>0</v>
      </c>
      <c r="AK428" s="85">
        <f t="shared" si="308"/>
        <v>0</v>
      </c>
      <c r="AL428" s="85">
        <f t="shared" si="308"/>
        <v>0</v>
      </c>
      <c r="AM428" s="85">
        <f t="shared" si="308"/>
        <v>0</v>
      </c>
      <c r="AN428" s="85">
        <f t="shared" si="308"/>
        <v>0</v>
      </c>
      <c r="AO428" s="85">
        <f t="shared" si="308"/>
        <v>0</v>
      </c>
      <c r="AP428" s="85">
        <f t="shared" si="308"/>
        <v>0</v>
      </c>
      <c r="AQ428" s="85">
        <f t="shared" si="308"/>
        <v>0</v>
      </c>
      <c r="AR428" s="85">
        <f t="shared" si="308"/>
        <v>0</v>
      </c>
      <c r="AS428" s="85">
        <f t="shared" si="308"/>
        <v>0</v>
      </c>
      <c r="AT428" s="85">
        <f t="shared" si="308"/>
        <v>0</v>
      </c>
      <c r="AU428" s="85">
        <f t="shared" si="308"/>
        <v>0</v>
      </c>
      <c r="AV428" s="85">
        <f t="shared" si="308"/>
        <v>0</v>
      </c>
      <c r="AW428" s="85">
        <f t="shared" si="308"/>
        <v>0</v>
      </c>
      <c r="AX428" s="85">
        <f t="shared" si="308"/>
        <v>0</v>
      </c>
      <c r="AY428" s="85">
        <f t="shared" si="308"/>
        <v>0</v>
      </c>
      <c r="AZ428" s="85">
        <f t="shared" si="308"/>
        <v>0</v>
      </c>
      <c r="BA428" s="85">
        <f t="shared" si="308"/>
        <v>0</v>
      </c>
      <c r="BB428" s="85">
        <f t="shared" si="308"/>
        <v>0</v>
      </c>
      <c r="BC428" s="85">
        <f t="shared" si="308"/>
        <v>0</v>
      </c>
      <c r="BD428" s="85">
        <f t="shared" si="308"/>
        <v>0</v>
      </c>
      <c r="BE428" s="85">
        <f t="shared" si="308"/>
        <v>0</v>
      </c>
      <c r="BF428" s="85">
        <f t="shared" si="308"/>
        <v>0</v>
      </c>
      <c r="BG428" s="85">
        <f t="shared" si="308"/>
        <v>0</v>
      </c>
      <c r="BH428" s="86">
        <f t="shared" si="308"/>
        <v>0</v>
      </c>
    </row>
    <row r="429" spans="1:60">
      <c r="A429" s="84"/>
      <c r="B429" s="85" t="str">
        <f>IF(Resource6_Name&lt;&gt;"",Resource6_Name&amp;"(s)","")</f>
        <v/>
      </c>
      <c r="C429" s="85"/>
      <c r="D429" s="85"/>
      <c r="E429" s="85"/>
      <c r="F429" s="85"/>
      <c r="G429" s="85"/>
      <c r="H429" s="85"/>
      <c r="I429" s="84">
        <f>IF(Resource6_Max&gt;0,I418/Resource6_Max,0)</f>
        <v>0</v>
      </c>
      <c r="J429" s="85">
        <f t="shared" ref="J429:BH429" si="309">IF(Resource6_Max&gt;0,J418/Resource6_Max,0)</f>
        <v>0</v>
      </c>
      <c r="K429" s="85">
        <f t="shared" si="309"/>
        <v>0</v>
      </c>
      <c r="L429" s="85">
        <f t="shared" si="309"/>
        <v>0</v>
      </c>
      <c r="M429" s="85">
        <f t="shared" si="309"/>
        <v>0</v>
      </c>
      <c r="N429" s="85">
        <f t="shared" si="309"/>
        <v>0</v>
      </c>
      <c r="O429" s="85">
        <f t="shared" si="309"/>
        <v>0</v>
      </c>
      <c r="P429" s="85">
        <f t="shared" si="309"/>
        <v>0</v>
      </c>
      <c r="Q429" s="85">
        <f t="shared" si="309"/>
        <v>0</v>
      </c>
      <c r="R429" s="85">
        <f t="shared" si="309"/>
        <v>0</v>
      </c>
      <c r="S429" s="85">
        <f t="shared" si="309"/>
        <v>0</v>
      </c>
      <c r="T429" s="85">
        <f t="shared" si="309"/>
        <v>0</v>
      </c>
      <c r="U429" s="85">
        <f t="shared" si="309"/>
        <v>0</v>
      </c>
      <c r="V429" s="85">
        <f t="shared" si="309"/>
        <v>0</v>
      </c>
      <c r="W429" s="85">
        <f t="shared" si="309"/>
        <v>0</v>
      </c>
      <c r="X429" s="85">
        <f t="shared" si="309"/>
        <v>0</v>
      </c>
      <c r="Y429" s="85">
        <f t="shared" si="309"/>
        <v>0</v>
      </c>
      <c r="Z429" s="85">
        <f t="shared" si="309"/>
        <v>0</v>
      </c>
      <c r="AA429" s="85">
        <f t="shared" si="309"/>
        <v>0</v>
      </c>
      <c r="AB429" s="85">
        <f t="shared" si="309"/>
        <v>0</v>
      </c>
      <c r="AC429" s="85">
        <f t="shared" si="309"/>
        <v>0</v>
      </c>
      <c r="AD429" s="85">
        <f t="shared" si="309"/>
        <v>0</v>
      </c>
      <c r="AE429" s="85">
        <f t="shared" si="309"/>
        <v>0</v>
      </c>
      <c r="AF429" s="85">
        <f t="shared" si="309"/>
        <v>0</v>
      </c>
      <c r="AG429" s="85">
        <f t="shared" si="309"/>
        <v>0</v>
      </c>
      <c r="AH429" s="85">
        <f t="shared" si="309"/>
        <v>0</v>
      </c>
      <c r="AI429" s="85">
        <f t="shared" si="309"/>
        <v>0</v>
      </c>
      <c r="AJ429" s="85">
        <f t="shared" si="309"/>
        <v>0</v>
      </c>
      <c r="AK429" s="85">
        <f t="shared" si="309"/>
        <v>0</v>
      </c>
      <c r="AL429" s="85">
        <f t="shared" si="309"/>
        <v>0</v>
      </c>
      <c r="AM429" s="85">
        <f t="shared" si="309"/>
        <v>0</v>
      </c>
      <c r="AN429" s="85">
        <f t="shared" si="309"/>
        <v>0</v>
      </c>
      <c r="AO429" s="85">
        <f t="shared" si="309"/>
        <v>0</v>
      </c>
      <c r="AP429" s="85">
        <f t="shared" si="309"/>
        <v>0</v>
      </c>
      <c r="AQ429" s="85">
        <f t="shared" si="309"/>
        <v>0</v>
      </c>
      <c r="AR429" s="85">
        <f t="shared" si="309"/>
        <v>0</v>
      </c>
      <c r="AS429" s="85">
        <f t="shared" si="309"/>
        <v>0</v>
      </c>
      <c r="AT429" s="85">
        <f t="shared" si="309"/>
        <v>0</v>
      </c>
      <c r="AU429" s="85">
        <f t="shared" si="309"/>
        <v>0</v>
      </c>
      <c r="AV429" s="85">
        <f t="shared" si="309"/>
        <v>0</v>
      </c>
      <c r="AW429" s="85">
        <f t="shared" si="309"/>
        <v>0</v>
      </c>
      <c r="AX429" s="85">
        <f t="shared" si="309"/>
        <v>0</v>
      </c>
      <c r="AY429" s="85">
        <f t="shared" si="309"/>
        <v>0</v>
      </c>
      <c r="AZ429" s="85">
        <f t="shared" si="309"/>
        <v>0</v>
      </c>
      <c r="BA429" s="85">
        <f t="shared" si="309"/>
        <v>0</v>
      </c>
      <c r="BB429" s="85">
        <f t="shared" si="309"/>
        <v>0</v>
      </c>
      <c r="BC429" s="85">
        <f t="shared" si="309"/>
        <v>0</v>
      </c>
      <c r="BD429" s="85">
        <f t="shared" si="309"/>
        <v>0</v>
      </c>
      <c r="BE429" s="85">
        <f t="shared" si="309"/>
        <v>0</v>
      </c>
      <c r="BF429" s="85">
        <f t="shared" si="309"/>
        <v>0</v>
      </c>
      <c r="BG429" s="85">
        <f t="shared" si="309"/>
        <v>0</v>
      </c>
      <c r="BH429" s="86">
        <f t="shared" si="309"/>
        <v>0</v>
      </c>
    </row>
    <row r="430" spans="1:60">
      <c r="A430" s="84"/>
      <c r="B430" s="85" t="str">
        <f>IF(Resource7_Name&lt;&gt;"",Resource7_Name&amp;"(s)","")</f>
        <v/>
      </c>
      <c r="C430" s="85"/>
      <c r="D430" s="85"/>
      <c r="E430" s="85"/>
      <c r="F430" s="85"/>
      <c r="G430" s="85"/>
      <c r="H430" s="85"/>
      <c r="I430" s="84">
        <f>IF(Resource7_Max&gt;0,I419/Resource7_Max,0)</f>
        <v>0</v>
      </c>
      <c r="J430" s="85">
        <f t="shared" ref="J430:BH430" si="310">IF(Resource7_Max&gt;0,J419/Resource7_Max,0)</f>
        <v>0</v>
      </c>
      <c r="K430" s="85">
        <f t="shared" si="310"/>
        <v>0</v>
      </c>
      <c r="L430" s="85">
        <f t="shared" si="310"/>
        <v>0</v>
      </c>
      <c r="M430" s="85">
        <f t="shared" si="310"/>
        <v>0</v>
      </c>
      <c r="N430" s="85">
        <f t="shared" si="310"/>
        <v>0</v>
      </c>
      <c r="O430" s="85">
        <f t="shared" si="310"/>
        <v>0</v>
      </c>
      <c r="P430" s="85">
        <f t="shared" si="310"/>
        <v>0</v>
      </c>
      <c r="Q430" s="85">
        <f t="shared" si="310"/>
        <v>0</v>
      </c>
      <c r="R430" s="85">
        <f t="shared" si="310"/>
        <v>0</v>
      </c>
      <c r="S430" s="85">
        <f t="shared" si="310"/>
        <v>0</v>
      </c>
      <c r="T430" s="85">
        <f t="shared" si="310"/>
        <v>0</v>
      </c>
      <c r="U430" s="85">
        <f t="shared" si="310"/>
        <v>0</v>
      </c>
      <c r="V430" s="85">
        <f t="shared" si="310"/>
        <v>0</v>
      </c>
      <c r="W430" s="85">
        <f t="shared" si="310"/>
        <v>0</v>
      </c>
      <c r="X430" s="85">
        <f t="shared" si="310"/>
        <v>0</v>
      </c>
      <c r="Y430" s="85">
        <f t="shared" si="310"/>
        <v>0</v>
      </c>
      <c r="Z430" s="85">
        <f t="shared" si="310"/>
        <v>0</v>
      </c>
      <c r="AA430" s="85">
        <f t="shared" si="310"/>
        <v>0</v>
      </c>
      <c r="AB430" s="85">
        <f t="shared" si="310"/>
        <v>0</v>
      </c>
      <c r="AC430" s="85">
        <f t="shared" si="310"/>
        <v>0</v>
      </c>
      <c r="AD430" s="85">
        <f t="shared" si="310"/>
        <v>0</v>
      </c>
      <c r="AE430" s="85">
        <f t="shared" si="310"/>
        <v>0</v>
      </c>
      <c r="AF430" s="85">
        <f t="shared" si="310"/>
        <v>0</v>
      </c>
      <c r="AG430" s="85">
        <f t="shared" si="310"/>
        <v>0</v>
      </c>
      <c r="AH430" s="85">
        <f t="shared" si="310"/>
        <v>0</v>
      </c>
      <c r="AI430" s="85">
        <f t="shared" si="310"/>
        <v>0</v>
      </c>
      <c r="AJ430" s="85">
        <f t="shared" si="310"/>
        <v>0</v>
      </c>
      <c r="AK430" s="85">
        <f t="shared" si="310"/>
        <v>0</v>
      </c>
      <c r="AL430" s="85">
        <f t="shared" si="310"/>
        <v>0</v>
      </c>
      <c r="AM430" s="85">
        <f t="shared" si="310"/>
        <v>0</v>
      </c>
      <c r="AN430" s="85">
        <f t="shared" si="310"/>
        <v>0</v>
      </c>
      <c r="AO430" s="85">
        <f t="shared" si="310"/>
        <v>0</v>
      </c>
      <c r="AP430" s="85">
        <f t="shared" si="310"/>
        <v>0</v>
      </c>
      <c r="AQ430" s="85">
        <f t="shared" si="310"/>
        <v>0</v>
      </c>
      <c r="AR430" s="85">
        <f t="shared" si="310"/>
        <v>0</v>
      </c>
      <c r="AS430" s="85">
        <f t="shared" si="310"/>
        <v>0</v>
      </c>
      <c r="AT430" s="85">
        <f t="shared" si="310"/>
        <v>0</v>
      </c>
      <c r="AU430" s="85">
        <f t="shared" si="310"/>
        <v>0</v>
      </c>
      <c r="AV430" s="85">
        <f t="shared" si="310"/>
        <v>0</v>
      </c>
      <c r="AW430" s="85">
        <f t="shared" si="310"/>
        <v>0</v>
      </c>
      <c r="AX430" s="85">
        <f t="shared" si="310"/>
        <v>0</v>
      </c>
      <c r="AY430" s="85">
        <f t="shared" si="310"/>
        <v>0</v>
      </c>
      <c r="AZ430" s="85">
        <f t="shared" si="310"/>
        <v>0</v>
      </c>
      <c r="BA430" s="85">
        <f t="shared" si="310"/>
        <v>0</v>
      </c>
      <c r="BB430" s="85">
        <f t="shared" si="310"/>
        <v>0</v>
      </c>
      <c r="BC430" s="85">
        <f t="shared" si="310"/>
        <v>0</v>
      </c>
      <c r="BD430" s="85">
        <f t="shared" si="310"/>
        <v>0</v>
      </c>
      <c r="BE430" s="85">
        <f t="shared" si="310"/>
        <v>0</v>
      </c>
      <c r="BF430" s="85">
        <f t="shared" si="310"/>
        <v>0</v>
      </c>
      <c r="BG430" s="85">
        <f t="shared" si="310"/>
        <v>0</v>
      </c>
      <c r="BH430" s="86">
        <f t="shared" si="310"/>
        <v>0</v>
      </c>
    </row>
    <row r="431" spans="1:60">
      <c r="A431" s="84"/>
      <c r="B431" s="85" t="str">
        <f>IF(Resource8_Name&lt;&gt;"",Resource8_Name&amp;"(s)","")</f>
        <v/>
      </c>
      <c r="C431" s="85"/>
      <c r="D431" s="85"/>
      <c r="E431" s="85"/>
      <c r="F431" s="85"/>
      <c r="G431" s="85"/>
      <c r="H431" s="85"/>
      <c r="I431" s="84">
        <f>IF(Resource8_Max&gt;0,I420/Resource8_Max,0)</f>
        <v>0</v>
      </c>
      <c r="J431" s="85">
        <f t="shared" ref="J431:BH431" si="311">IF(Resource8_Max&gt;0,J420/Resource8_Max,0)</f>
        <v>0</v>
      </c>
      <c r="K431" s="85">
        <f t="shared" si="311"/>
        <v>0</v>
      </c>
      <c r="L431" s="85">
        <f t="shared" si="311"/>
        <v>0</v>
      </c>
      <c r="M431" s="85">
        <f t="shared" si="311"/>
        <v>0</v>
      </c>
      <c r="N431" s="85">
        <f t="shared" si="311"/>
        <v>0</v>
      </c>
      <c r="O431" s="85">
        <f t="shared" si="311"/>
        <v>0</v>
      </c>
      <c r="P431" s="85">
        <f t="shared" si="311"/>
        <v>0</v>
      </c>
      <c r="Q431" s="85">
        <f t="shared" si="311"/>
        <v>0</v>
      </c>
      <c r="R431" s="85">
        <f t="shared" si="311"/>
        <v>0</v>
      </c>
      <c r="S431" s="85">
        <f t="shared" si="311"/>
        <v>0</v>
      </c>
      <c r="T431" s="85">
        <f t="shared" si="311"/>
        <v>0</v>
      </c>
      <c r="U431" s="85">
        <f t="shared" si="311"/>
        <v>0</v>
      </c>
      <c r="V431" s="85">
        <f t="shared" si="311"/>
        <v>0</v>
      </c>
      <c r="W431" s="85">
        <f t="shared" si="311"/>
        <v>0</v>
      </c>
      <c r="X431" s="85">
        <f t="shared" si="311"/>
        <v>0</v>
      </c>
      <c r="Y431" s="85">
        <f t="shared" si="311"/>
        <v>0</v>
      </c>
      <c r="Z431" s="85">
        <f t="shared" si="311"/>
        <v>0</v>
      </c>
      <c r="AA431" s="85">
        <f t="shared" si="311"/>
        <v>0</v>
      </c>
      <c r="AB431" s="85">
        <f t="shared" si="311"/>
        <v>0</v>
      </c>
      <c r="AC431" s="85">
        <f t="shared" si="311"/>
        <v>0</v>
      </c>
      <c r="AD431" s="85">
        <f t="shared" si="311"/>
        <v>0</v>
      </c>
      <c r="AE431" s="85">
        <f t="shared" si="311"/>
        <v>0</v>
      </c>
      <c r="AF431" s="85">
        <f t="shared" si="311"/>
        <v>0</v>
      </c>
      <c r="AG431" s="85">
        <f t="shared" si="311"/>
        <v>0</v>
      </c>
      <c r="AH431" s="85">
        <f t="shared" si="311"/>
        <v>0</v>
      </c>
      <c r="AI431" s="85">
        <f t="shared" si="311"/>
        <v>0</v>
      </c>
      <c r="AJ431" s="85">
        <f t="shared" si="311"/>
        <v>0</v>
      </c>
      <c r="AK431" s="85">
        <f t="shared" si="311"/>
        <v>0</v>
      </c>
      <c r="AL431" s="85">
        <f t="shared" si="311"/>
        <v>0</v>
      </c>
      <c r="AM431" s="85">
        <f t="shared" si="311"/>
        <v>0</v>
      </c>
      <c r="AN431" s="85">
        <f t="shared" si="311"/>
        <v>0</v>
      </c>
      <c r="AO431" s="85">
        <f t="shared" si="311"/>
        <v>0</v>
      </c>
      <c r="AP431" s="85">
        <f t="shared" si="311"/>
        <v>0</v>
      </c>
      <c r="AQ431" s="85">
        <f t="shared" si="311"/>
        <v>0</v>
      </c>
      <c r="AR431" s="85">
        <f t="shared" si="311"/>
        <v>0</v>
      </c>
      <c r="AS431" s="85">
        <f t="shared" si="311"/>
        <v>0</v>
      </c>
      <c r="AT431" s="85">
        <f t="shared" si="311"/>
        <v>0</v>
      </c>
      <c r="AU431" s="85">
        <f t="shared" si="311"/>
        <v>0</v>
      </c>
      <c r="AV431" s="85">
        <f t="shared" si="311"/>
        <v>0</v>
      </c>
      <c r="AW431" s="85">
        <f t="shared" si="311"/>
        <v>0</v>
      </c>
      <c r="AX431" s="85">
        <f t="shared" si="311"/>
        <v>0</v>
      </c>
      <c r="AY431" s="85">
        <f t="shared" si="311"/>
        <v>0</v>
      </c>
      <c r="AZ431" s="85">
        <f t="shared" si="311"/>
        <v>0</v>
      </c>
      <c r="BA431" s="85">
        <f t="shared" si="311"/>
        <v>0</v>
      </c>
      <c r="BB431" s="85">
        <f t="shared" si="311"/>
        <v>0</v>
      </c>
      <c r="BC431" s="85">
        <f t="shared" si="311"/>
        <v>0</v>
      </c>
      <c r="BD431" s="85">
        <f t="shared" si="311"/>
        <v>0</v>
      </c>
      <c r="BE431" s="85">
        <f t="shared" si="311"/>
        <v>0</v>
      </c>
      <c r="BF431" s="85">
        <f t="shared" si="311"/>
        <v>0</v>
      </c>
      <c r="BG431" s="85">
        <f t="shared" si="311"/>
        <v>0</v>
      </c>
      <c r="BH431" s="86">
        <f t="shared" si="311"/>
        <v>0</v>
      </c>
    </row>
    <row r="432" spans="1:60">
      <c r="A432" s="84"/>
      <c r="B432" s="85" t="str">
        <f>IF(Resource9_Name&lt;&gt;"",Resource9_Name&amp;"(s)","")</f>
        <v/>
      </c>
      <c r="C432" s="85"/>
      <c r="D432" s="85"/>
      <c r="E432" s="85"/>
      <c r="F432" s="85"/>
      <c r="G432" s="85"/>
      <c r="H432" s="85"/>
      <c r="I432" s="84">
        <f>IF(Resource9_Max&gt;0,I421/Resource9_Max,0)</f>
        <v>0</v>
      </c>
      <c r="J432" s="85">
        <f t="shared" ref="J432:BH432" si="312">IF(Resource9_Max&gt;0,J421/Resource9_Max,0)</f>
        <v>0</v>
      </c>
      <c r="K432" s="85">
        <f t="shared" si="312"/>
        <v>0</v>
      </c>
      <c r="L432" s="85">
        <f t="shared" si="312"/>
        <v>0</v>
      </c>
      <c r="M432" s="85">
        <f t="shared" si="312"/>
        <v>0</v>
      </c>
      <c r="N432" s="85">
        <f t="shared" si="312"/>
        <v>0</v>
      </c>
      <c r="O432" s="85">
        <f t="shared" si="312"/>
        <v>0</v>
      </c>
      <c r="P432" s="85">
        <f t="shared" si="312"/>
        <v>0</v>
      </c>
      <c r="Q432" s="85">
        <f t="shared" si="312"/>
        <v>0</v>
      </c>
      <c r="R432" s="85">
        <f t="shared" si="312"/>
        <v>0</v>
      </c>
      <c r="S432" s="85">
        <f t="shared" si="312"/>
        <v>0</v>
      </c>
      <c r="T432" s="85">
        <f t="shared" si="312"/>
        <v>0</v>
      </c>
      <c r="U432" s="85">
        <f t="shared" si="312"/>
        <v>0</v>
      </c>
      <c r="V432" s="85">
        <f t="shared" si="312"/>
        <v>0</v>
      </c>
      <c r="W432" s="85">
        <f t="shared" si="312"/>
        <v>0</v>
      </c>
      <c r="X432" s="85">
        <f t="shared" si="312"/>
        <v>0</v>
      </c>
      <c r="Y432" s="85">
        <f t="shared" si="312"/>
        <v>0</v>
      </c>
      <c r="Z432" s="85">
        <f t="shared" si="312"/>
        <v>0</v>
      </c>
      <c r="AA432" s="85">
        <f t="shared" si="312"/>
        <v>0</v>
      </c>
      <c r="AB432" s="85">
        <f t="shared" si="312"/>
        <v>0</v>
      </c>
      <c r="AC432" s="85">
        <f t="shared" si="312"/>
        <v>0</v>
      </c>
      <c r="AD432" s="85">
        <f t="shared" si="312"/>
        <v>0</v>
      </c>
      <c r="AE432" s="85">
        <f t="shared" si="312"/>
        <v>0</v>
      </c>
      <c r="AF432" s="85">
        <f t="shared" si="312"/>
        <v>0</v>
      </c>
      <c r="AG432" s="85">
        <f t="shared" si="312"/>
        <v>0</v>
      </c>
      <c r="AH432" s="85">
        <f t="shared" si="312"/>
        <v>0</v>
      </c>
      <c r="AI432" s="85">
        <f t="shared" si="312"/>
        <v>0</v>
      </c>
      <c r="AJ432" s="85">
        <f t="shared" si="312"/>
        <v>0</v>
      </c>
      <c r="AK432" s="85">
        <f t="shared" si="312"/>
        <v>0</v>
      </c>
      <c r="AL432" s="85">
        <f t="shared" si="312"/>
        <v>0</v>
      </c>
      <c r="AM432" s="85">
        <f t="shared" si="312"/>
        <v>0</v>
      </c>
      <c r="AN432" s="85">
        <f t="shared" si="312"/>
        <v>0</v>
      </c>
      <c r="AO432" s="85">
        <f t="shared" si="312"/>
        <v>0</v>
      </c>
      <c r="AP432" s="85">
        <f t="shared" si="312"/>
        <v>0</v>
      </c>
      <c r="AQ432" s="85">
        <f t="shared" si="312"/>
        <v>0</v>
      </c>
      <c r="AR432" s="85">
        <f t="shared" si="312"/>
        <v>0</v>
      </c>
      <c r="AS432" s="85">
        <f t="shared" si="312"/>
        <v>0</v>
      </c>
      <c r="AT432" s="85">
        <f t="shared" si="312"/>
        <v>0</v>
      </c>
      <c r="AU432" s="85">
        <f t="shared" si="312"/>
        <v>0</v>
      </c>
      <c r="AV432" s="85">
        <f t="shared" si="312"/>
        <v>0</v>
      </c>
      <c r="AW432" s="85">
        <f t="shared" si="312"/>
        <v>0</v>
      </c>
      <c r="AX432" s="85">
        <f t="shared" si="312"/>
        <v>0</v>
      </c>
      <c r="AY432" s="85">
        <f t="shared" si="312"/>
        <v>0</v>
      </c>
      <c r="AZ432" s="85">
        <f t="shared" si="312"/>
        <v>0</v>
      </c>
      <c r="BA432" s="85">
        <f t="shared" si="312"/>
        <v>0</v>
      </c>
      <c r="BB432" s="85">
        <f t="shared" si="312"/>
        <v>0</v>
      </c>
      <c r="BC432" s="85">
        <f t="shared" si="312"/>
        <v>0</v>
      </c>
      <c r="BD432" s="85">
        <f t="shared" si="312"/>
        <v>0</v>
      </c>
      <c r="BE432" s="85">
        <f t="shared" si="312"/>
        <v>0</v>
      </c>
      <c r="BF432" s="85">
        <f t="shared" si="312"/>
        <v>0</v>
      </c>
      <c r="BG432" s="85">
        <f t="shared" si="312"/>
        <v>0</v>
      </c>
      <c r="BH432" s="86">
        <f t="shared" si="312"/>
        <v>0</v>
      </c>
    </row>
    <row r="433" spans="1:60">
      <c r="A433" s="84"/>
      <c r="B433" s="85" t="str">
        <f>IF(Resource10_Name&lt;&gt;"",Resource10_Name&amp;"(s)","")</f>
        <v/>
      </c>
      <c r="C433" s="85"/>
      <c r="D433" s="85"/>
      <c r="E433" s="85"/>
      <c r="F433" s="85"/>
      <c r="G433" s="85"/>
      <c r="H433" s="85"/>
      <c r="I433" s="84">
        <f>IF(Resource10_Max&gt;0,I422/Resource10_Max,0)</f>
        <v>0</v>
      </c>
      <c r="J433" s="85">
        <f t="shared" ref="J433:BH433" si="313">IF(Resource10_Max&gt;0,J422/Resource10_Max,0)</f>
        <v>0</v>
      </c>
      <c r="K433" s="85">
        <f t="shared" si="313"/>
        <v>0</v>
      </c>
      <c r="L433" s="85">
        <f t="shared" si="313"/>
        <v>0</v>
      </c>
      <c r="M433" s="85">
        <f t="shared" si="313"/>
        <v>0</v>
      </c>
      <c r="N433" s="85">
        <f t="shared" si="313"/>
        <v>0</v>
      </c>
      <c r="O433" s="85">
        <f t="shared" si="313"/>
        <v>0</v>
      </c>
      <c r="P433" s="85">
        <f t="shared" si="313"/>
        <v>0</v>
      </c>
      <c r="Q433" s="85">
        <f t="shared" si="313"/>
        <v>0</v>
      </c>
      <c r="R433" s="85">
        <f t="shared" si="313"/>
        <v>0</v>
      </c>
      <c r="S433" s="85">
        <f t="shared" si="313"/>
        <v>0</v>
      </c>
      <c r="T433" s="85">
        <f t="shared" si="313"/>
        <v>0</v>
      </c>
      <c r="U433" s="85">
        <f t="shared" si="313"/>
        <v>0</v>
      </c>
      <c r="V433" s="85">
        <f t="shared" si="313"/>
        <v>0</v>
      </c>
      <c r="W433" s="85">
        <f t="shared" si="313"/>
        <v>0</v>
      </c>
      <c r="X433" s="85">
        <f t="shared" si="313"/>
        <v>0</v>
      </c>
      <c r="Y433" s="85">
        <f t="shared" si="313"/>
        <v>0</v>
      </c>
      <c r="Z433" s="85">
        <f t="shared" si="313"/>
        <v>0</v>
      </c>
      <c r="AA433" s="85">
        <f t="shared" si="313"/>
        <v>0</v>
      </c>
      <c r="AB433" s="85">
        <f t="shared" si="313"/>
        <v>0</v>
      </c>
      <c r="AC433" s="85">
        <f t="shared" si="313"/>
        <v>0</v>
      </c>
      <c r="AD433" s="85">
        <f t="shared" si="313"/>
        <v>0</v>
      </c>
      <c r="AE433" s="85">
        <f t="shared" si="313"/>
        <v>0</v>
      </c>
      <c r="AF433" s="85">
        <f t="shared" si="313"/>
        <v>0</v>
      </c>
      <c r="AG433" s="85">
        <f t="shared" si="313"/>
        <v>0</v>
      </c>
      <c r="AH433" s="85">
        <f t="shared" si="313"/>
        <v>0</v>
      </c>
      <c r="AI433" s="85">
        <f t="shared" si="313"/>
        <v>0</v>
      </c>
      <c r="AJ433" s="85">
        <f t="shared" si="313"/>
        <v>0</v>
      </c>
      <c r="AK433" s="85">
        <f t="shared" si="313"/>
        <v>0</v>
      </c>
      <c r="AL433" s="85">
        <f t="shared" si="313"/>
        <v>0</v>
      </c>
      <c r="AM433" s="85">
        <f t="shared" si="313"/>
        <v>0</v>
      </c>
      <c r="AN433" s="85">
        <f t="shared" si="313"/>
        <v>0</v>
      </c>
      <c r="AO433" s="85">
        <f t="shared" si="313"/>
        <v>0</v>
      </c>
      <c r="AP433" s="85">
        <f t="shared" si="313"/>
        <v>0</v>
      </c>
      <c r="AQ433" s="85">
        <f t="shared" si="313"/>
        <v>0</v>
      </c>
      <c r="AR433" s="85">
        <f t="shared" si="313"/>
        <v>0</v>
      </c>
      <c r="AS433" s="85">
        <f t="shared" si="313"/>
        <v>0</v>
      </c>
      <c r="AT433" s="85">
        <f t="shared" si="313"/>
        <v>0</v>
      </c>
      <c r="AU433" s="85">
        <f t="shared" si="313"/>
        <v>0</v>
      </c>
      <c r="AV433" s="85">
        <f t="shared" si="313"/>
        <v>0</v>
      </c>
      <c r="AW433" s="85">
        <f t="shared" si="313"/>
        <v>0</v>
      </c>
      <c r="AX433" s="85">
        <f t="shared" si="313"/>
        <v>0</v>
      </c>
      <c r="AY433" s="85">
        <f t="shared" si="313"/>
        <v>0</v>
      </c>
      <c r="AZ433" s="85">
        <f t="shared" si="313"/>
        <v>0</v>
      </c>
      <c r="BA433" s="85">
        <f t="shared" si="313"/>
        <v>0</v>
      </c>
      <c r="BB433" s="85">
        <f t="shared" si="313"/>
        <v>0</v>
      </c>
      <c r="BC433" s="85">
        <f t="shared" si="313"/>
        <v>0</v>
      </c>
      <c r="BD433" s="85">
        <f t="shared" si="313"/>
        <v>0</v>
      </c>
      <c r="BE433" s="85">
        <f t="shared" si="313"/>
        <v>0</v>
      </c>
      <c r="BF433" s="85">
        <f t="shared" si="313"/>
        <v>0</v>
      </c>
      <c r="BG433" s="85">
        <f t="shared" si="313"/>
        <v>0</v>
      </c>
      <c r="BH433" s="86">
        <f t="shared" si="313"/>
        <v>0</v>
      </c>
    </row>
    <row r="434" spans="1:60">
      <c r="A434" s="87"/>
      <c r="B434" s="88" t="s">
        <v>54</v>
      </c>
      <c r="C434" s="88"/>
      <c r="D434" s="88"/>
      <c r="E434" s="88"/>
      <c r="F434" s="88"/>
      <c r="G434" s="88"/>
      <c r="H434" s="88"/>
      <c r="I434" s="87">
        <v>1</v>
      </c>
      <c r="J434" s="88">
        <v>1</v>
      </c>
      <c r="K434" s="88">
        <v>1</v>
      </c>
      <c r="L434" s="88">
        <v>1</v>
      </c>
      <c r="M434" s="88">
        <v>1</v>
      </c>
      <c r="N434" s="88">
        <v>1</v>
      </c>
      <c r="O434" s="88">
        <v>1</v>
      </c>
      <c r="P434" s="88">
        <v>1</v>
      </c>
      <c r="Q434" s="88">
        <v>1</v>
      </c>
      <c r="R434" s="88">
        <v>1</v>
      </c>
      <c r="S434" s="88">
        <v>1</v>
      </c>
      <c r="T434" s="88">
        <v>1</v>
      </c>
      <c r="U434" s="88">
        <v>1</v>
      </c>
      <c r="V434" s="88">
        <v>1</v>
      </c>
      <c r="W434" s="88">
        <v>1</v>
      </c>
      <c r="X434" s="88">
        <v>1</v>
      </c>
      <c r="Y434" s="88">
        <v>1</v>
      </c>
      <c r="Z434" s="88">
        <v>1</v>
      </c>
      <c r="AA434" s="88">
        <v>1</v>
      </c>
      <c r="AB434" s="88">
        <v>1</v>
      </c>
      <c r="AC434" s="88">
        <v>1</v>
      </c>
      <c r="AD434" s="88">
        <v>1</v>
      </c>
      <c r="AE434" s="88">
        <v>1</v>
      </c>
      <c r="AF434" s="88">
        <v>1</v>
      </c>
      <c r="AG434" s="88">
        <v>1</v>
      </c>
      <c r="AH434" s="88">
        <v>1</v>
      </c>
      <c r="AI434" s="88">
        <v>1</v>
      </c>
      <c r="AJ434" s="88">
        <v>1</v>
      </c>
      <c r="AK434" s="88">
        <v>1</v>
      </c>
      <c r="AL434" s="88">
        <v>1</v>
      </c>
      <c r="AM434" s="88">
        <v>1</v>
      </c>
      <c r="AN434" s="88">
        <v>1</v>
      </c>
      <c r="AO434" s="88">
        <v>1</v>
      </c>
      <c r="AP434" s="88">
        <v>1</v>
      </c>
      <c r="AQ434" s="88">
        <v>1</v>
      </c>
      <c r="AR434" s="88">
        <v>1</v>
      </c>
      <c r="AS434" s="88">
        <v>1</v>
      </c>
      <c r="AT434" s="88">
        <v>1</v>
      </c>
      <c r="AU434" s="88">
        <v>1</v>
      </c>
      <c r="AV434" s="88">
        <v>1</v>
      </c>
      <c r="AW434" s="88">
        <v>1</v>
      </c>
      <c r="AX434" s="88">
        <v>1</v>
      </c>
      <c r="AY434" s="88">
        <v>1</v>
      </c>
      <c r="AZ434" s="88">
        <v>1</v>
      </c>
      <c r="BA434" s="88">
        <v>1</v>
      </c>
      <c r="BB434" s="88">
        <v>1</v>
      </c>
      <c r="BC434" s="88">
        <v>1</v>
      </c>
      <c r="BD434" s="88">
        <v>1</v>
      </c>
      <c r="BE434" s="88">
        <v>1</v>
      </c>
      <c r="BF434" s="88">
        <v>1</v>
      </c>
      <c r="BG434" s="88">
        <v>1</v>
      </c>
      <c r="BH434" s="89">
        <v>1</v>
      </c>
    </row>
    <row r="436" spans="1:60">
      <c r="A436" s="93" t="s">
        <v>92</v>
      </c>
      <c r="B436" s="82" t="str">
        <f>IF(Resource1_Name&lt;&gt;"",Resource1_Name&amp;"(s)","")</f>
        <v/>
      </c>
      <c r="C436" s="82" t="e">
        <f>AVERAGEIF(I424:BH424,"&gt;0")</f>
        <v>#DIV/0!</v>
      </c>
      <c r="D436" s="82"/>
      <c r="E436" s="82"/>
      <c r="F436" s="82"/>
      <c r="G436" s="82"/>
      <c r="H436" s="83" t="e">
        <f>1-C436</f>
        <v>#DIV/0!</v>
      </c>
    </row>
    <row r="437" spans="1:60">
      <c r="A437" s="84"/>
      <c r="B437" s="85" t="str">
        <f>IF(Resource2_Name&lt;&gt;"",Resource2_Name&amp;"(s)","")</f>
        <v/>
      </c>
      <c r="C437" s="85" t="e">
        <f t="shared" ref="C437:C443" si="314">AVERAGEIF(I425:BH425,"&gt;0")</f>
        <v>#DIV/0!</v>
      </c>
      <c r="D437" s="85"/>
      <c r="E437" s="85"/>
      <c r="F437" s="85"/>
      <c r="G437" s="85"/>
      <c r="H437" s="86" t="e">
        <f t="shared" ref="H437:H445" si="315">1-C437</f>
        <v>#DIV/0!</v>
      </c>
    </row>
    <row r="438" spans="1:60">
      <c r="A438" s="84"/>
      <c r="B438" s="85" t="str">
        <f>IF(Resource3_Name&lt;&gt;"",Resource3_Name&amp;"(s)","")</f>
        <v/>
      </c>
      <c r="C438" s="85" t="e">
        <f t="shared" si="314"/>
        <v>#DIV/0!</v>
      </c>
      <c r="D438" s="85"/>
      <c r="E438" s="85"/>
      <c r="F438" s="85"/>
      <c r="G438" s="85"/>
      <c r="H438" s="86" t="e">
        <f t="shared" si="315"/>
        <v>#DIV/0!</v>
      </c>
    </row>
    <row r="439" spans="1:60">
      <c r="A439" s="84"/>
      <c r="B439" s="85" t="str">
        <f>IF(Resource4_Name&lt;&gt;"",Resource4_Name&amp;"(s)","")</f>
        <v/>
      </c>
      <c r="C439" s="85" t="e">
        <f t="shared" si="314"/>
        <v>#DIV/0!</v>
      </c>
      <c r="D439" s="85"/>
      <c r="E439" s="85"/>
      <c r="F439" s="85"/>
      <c r="G439" s="85"/>
      <c r="H439" s="86" t="e">
        <f t="shared" si="315"/>
        <v>#DIV/0!</v>
      </c>
    </row>
    <row r="440" spans="1:60">
      <c r="A440" s="84"/>
      <c r="B440" s="85" t="str">
        <f>IF(Resource5_Name&lt;&gt;"",Resource5_Name&amp;"(s)","")</f>
        <v/>
      </c>
      <c r="C440" s="85" t="e">
        <f t="shared" si="314"/>
        <v>#DIV/0!</v>
      </c>
      <c r="D440" s="85"/>
      <c r="E440" s="85"/>
      <c r="F440" s="85"/>
      <c r="G440" s="85"/>
      <c r="H440" s="86" t="e">
        <f t="shared" si="315"/>
        <v>#DIV/0!</v>
      </c>
    </row>
    <row r="441" spans="1:60">
      <c r="A441" s="84"/>
      <c r="B441" s="85" t="str">
        <f>IF(Resource6_Name&lt;&gt;"",Resource6_Name&amp;"(s)","")</f>
        <v/>
      </c>
      <c r="C441" s="85" t="e">
        <f t="shared" si="314"/>
        <v>#DIV/0!</v>
      </c>
      <c r="D441" s="85"/>
      <c r="E441" s="85"/>
      <c r="F441" s="85"/>
      <c r="G441" s="85"/>
      <c r="H441" s="86" t="e">
        <f t="shared" si="315"/>
        <v>#DIV/0!</v>
      </c>
    </row>
    <row r="442" spans="1:60">
      <c r="A442" s="84"/>
      <c r="B442" s="85" t="str">
        <f>IF(Resource7_Name&lt;&gt;"",Resource7_Name&amp;"(s)","")</f>
        <v/>
      </c>
      <c r="C442" s="85" t="e">
        <f t="shared" si="314"/>
        <v>#DIV/0!</v>
      </c>
      <c r="D442" s="85"/>
      <c r="E442" s="85"/>
      <c r="F442" s="85"/>
      <c r="G442" s="85"/>
      <c r="H442" s="86" t="e">
        <f t="shared" si="315"/>
        <v>#DIV/0!</v>
      </c>
    </row>
    <row r="443" spans="1:60">
      <c r="A443" s="84"/>
      <c r="B443" s="85" t="str">
        <f>IF(Resource8_Name&lt;&gt;"",Resource8_Name&amp;"(s)","")</f>
        <v/>
      </c>
      <c r="C443" s="85" t="e">
        <f t="shared" si="314"/>
        <v>#DIV/0!</v>
      </c>
      <c r="D443" s="85"/>
      <c r="E443" s="85"/>
      <c r="F443" s="85"/>
      <c r="G443" s="85"/>
      <c r="H443" s="86" t="e">
        <f t="shared" si="315"/>
        <v>#DIV/0!</v>
      </c>
    </row>
    <row r="444" spans="1:60">
      <c r="A444" s="84"/>
      <c r="B444" s="85" t="str">
        <f>IF(Resource9_Name&lt;&gt;"",Resource9_Name&amp;"(s)","")</f>
        <v/>
      </c>
      <c r="C444" s="85" t="e">
        <f t="shared" ref="C444:C445" si="316">AVERAGEIF(I432:BH432,"&gt;0")</f>
        <v>#DIV/0!</v>
      </c>
      <c r="D444" s="85"/>
      <c r="E444" s="85"/>
      <c r="F444" s="85"/>
      <c r="G444" s="85"/>
      <c r="H444" s="86" t="e">
        <f t="shared" si="315"/>
        <v>#DIV/0!</v>
      </c>
    </row>
    <row r="445" spans="1:60">
      <c r="A445" s="87"/>
      <c r="B445" s="88" t="str">
        <f>IF(Resource10_Name&lt;&gt;"",Resource10_Name&amp;"(s)","")</f>
        <v/>
      </c>
      <c r="C445" s="88" t="e">
        <f t="shared" si="316"/>
        <v>#DIV/0!</v>
      </c>
      <c r="D445" s="88"/>
      <c r="E445" s="88"/>
      <c r="F445" s="88"/>
      <c r="G445" s="88"/>
      <c r="H445" s="89" t="e">
        <f t="shared" si="315"/>
        <v>#DIV/0!</v>
      </c>
    </row>
  </sheetData>
  <sheetCalcPr fullCalcOnLoad="1"/>
  <mergeCells count="23">
    <mergeCell ref="A23:BH23"/>
    <mergeCell ref="K9:BH9"/>
    <mergeCell ref="AJ8:AN8"/>
    <mergeCell ref="AO8:AS8"/>
    <mergeCell ref="AT8:AX8"/>
    <mergeCell ref="AY8:BC8"/>
    <mergeCell ref="BD8:BH8"/>
    <mergeCell ref="A410:BH410"/>
    <mergeCell ref="K7:O7"/>
    <mergeCell ref="P7:T7"/>
    <mergeCell ref="U7:Y7"/>
    <mergeCell ref="Z7:AD7"/>
    <mergeCell ref="AE7:AI7"/>
    <mergeCell ref="AJ7:AN7"/>
    <mergeCell ref="AO7:AS7"/>
    <mergeCell ref="AT7:AX7"/>
    <mergeCell ref="AY7:BC7"/>
    <mergeCell ref="BD7:BH7"/>
    <mergeCell ref="K8:O8"/>
    <mergeCell ref="P8:T8"/>
    <mergeCell ref="U8:Y8"/>
    <mergeCell ref="Z8:AD8"/>
    <mergeCell ref="AE8:AI8"/>
  </mergeCells>
  <phoneticPr fontId="2"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1 - Instructions</vt:lpstr>
      <vt:lpstr>2 - Resource Names</vt:lpstr>
      <vt:lpstr>3 - Projects</vt:lpstr>
      <vt:lpstr>4 - ASSIGNMENT</vt:lpstr>
      <vt:lpstr>5 - DASHBOARD</vt:lpstr>
      <vt:lpstr>X - Scratchpad</vt:lpstr>
    </vt:vector>
  </TitlesOfParts>
  <Company>DareToGo.com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Crane Geoff</dc:creator>
  <cp:lastModifiedBy>Crane Geoff</cp:lastModifiedBy>
  <dcterms:created xsi:type="dcterms:W3CDTF">2013-05-30T19:21:38Z</dcterms:created>
  <dcterms:modified xsi:type="dcterms:W3CDTF">2014-05-05T01:42:34Z</dcterms:modified>
</cp:coreProperties>
</file>