
<file path=[Content_Types].xml><?xml version="1.0" encoding="utf-8"?>
<Types xmlns="http://schemas.openxmlformats.org/package/2006/content-types">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charts/chart1.xml" ContentType="application/vnd.openxmlformats-officedocument.drawingml.chart+xml"/>
  <Default Extension="png" ContentType="image/png"/>
  <Override PartName="/xl/charts/chart3.xml" ContentType="application/vnd.openxmlformats-officedocument.drawingml.chart+xml"/>
  <Default Extension="xml" ContentType="application/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calcChain.xml" ContentType="application/vnd.openxmlformats-officedocument.spreadsheetml.calcChain+xml"/>
  <Override PartName="/xl/styles.xml" ContentType="application/vnd.openxmlformats-officedocument.spreadsheetml.styles+xml"/>
  <Override PartName="/xl/charts/chart2.xml" ContentType="application/vnd.openxmlformats-officedocument.drawingml.chart+xml"/>
  <Default Extension="jpeg" ContentType="image/jpeg"/>
  <Override PartName="/xl/worksheets/sheet3.xml" ContentType="application/vnd.openxmlformats-officedocument.spreadsheetml.worksheet+xml"/>
  <Default Extension="rels" ContentType="application/vnd.openxmlformats-package.relationships+xml"/>
  <Override PartName="/xl/charts/chart4.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680" yWindow="500" windowWidth="25340" windowHeight="26360" tabRatio="500" activeTab="1"/>
  </bookViews>
  <sheets>
    <sheet name="Risk Register" sheetId="1" r:id="rId1"/>
    <sheet name="Risk Analysis" sheetId="3" r:id="rId2"/>
    <sheet name="Scratchpad" sheetId="4" r:id="rId3"/>
  </sheets>
  <definedNames>
    <definedName name="MeanNew">Scratchpad!$I$3</definedName>
    <definedName name="MeanOld">Scratchpad!$H$3</definedName>
    <definedName name="_xlnm.Print_Titles" localSheetId="0">'Risk Register'!$1:$1</definedName>
    <definedName name="Risks">'Risk Register'!$A:$M</definedName>
    <definedName name="StDevNew">Scratchpad!$I$4</definedName>
    <definedName name="StDevOld">Scratchpad!$H$4</definedName>
  </definedName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D16" i="3"/>
  <c r="B9"/>
  <c r="K21" i="1"/>
  <c r="E21"/>
  <c r="K20"/>
  <c r="E20"/>
  <c r="K19"/>
  <c r="E19"/>
  <c r="K18"/>
  <c r="E18"/>
  <c r="K17"/>
  <c r="E17"/>
  <c r="K16"/>
  <c r="E16"/>
  <c r="K15"/>
  <c r="E15"/>
  <c r="K14"/>
  <c r="E14"/>
  <c r="K13"/>
  <c r="E13"/>
  <c r="K12"/>
  <c r="E12"/>
  <c r="K11"/>
  <c r="E11"/>
  <c r="K10"/>
  <c r="E10"/>
  <c r="K9"/>
  <c r="E9"/>
  <c r="K8"/>
  <c r="E8"/>
  <c r="K7"/>
  <c r="E7"/>
  <c r="K6"/>
  <c r="E6"/>
  <c r="K5"/>
  <c r="E5"/>
  <c r="K4"/>
  <c r="E4"/>
  <c r="K3"/>
  <c r="E3"/>
  <c r="K2"/>
  <c r="E2"/>
  <c r="B16" i="4"/>
  <c r="I3"/>
  <c r="A30"/>
  <c r="H3"/>
  <c r="A24"/>
  <c r="C16"/>
  <c r="H4"/>
  <c r="H9"/>
  <c r="I4"/>
  <c r="I9"/>
  <c r="H10"/>
  <c r="I10"/>
  <c r="H11"/>
  <c r="I11"/>
  <c r="I13"/>
  <c r="I14"/>
  <c r="I15"/>
  <c r="I16"/>
  <c r="I17"/>
  <c r="I18"/>
  <c r="I19"/>
  <c r="I20"/>
  <c r="I21"/>
  <c r="I22"/>
  <c r="I23"/>
  <c r="I24"/>
  <c r="I25"/>
  <c r="I26"/>
  <c r="I27"/>
  <c r="I28"/>
  <c r="I29"/>
  <c r="I30"/>
  <c r="I31"/>
  <c r="I32"/>
  <c r="I33"/>
  <c r="I12"/>
  <c r="H13"/>
  <c r="H14"/>
  <c r="H15"/>
  <c r="H16"/>
  <c r="H17"/>
  <c r="H18"/>
  <c r="H19"/>
  <c r="H20"/>
  <c r="H21"/>
  <c r="H22"/>
  <c r="H23"/>
  <c r="H24"/>
  <c r="H25"/>
  <c r="H26"/>
  <c r="H27"/>
  <c r="H28"/>
  <c r="H29"/>
  <c r="H30"/>
  <c r="H31"/>
  <c r="H32"/>
  <c r="H33"/>
  <c r="H12"/>
  <c r="I5"/>
  <c r="H5"/>
  <c r="A28"/>
  <c r="A26"/>
  <c r="A22"/>
  <c r="C14"/>
  <c r="C15"/>
  <c r="C18"/>
  <c r="B14"/>
  <c r="B15"/>
  <c r="B18"/>
  <c r="B19"/>
  <c r="B17"/>
  <c r="B12"/>
  <c r="C12"/>
  <c r="B13"/>
  <c r="C13"/>
  <c r="E15"/>
  <c r="D15"/>
  <c r="E14"/>
  <c r="D14"/>
  <c r="E13"/>
  <c r="D13"/>
  <c r="E12"/>
  <c r="D12"/>
</calcChain>
</file>

<file path=xl/sharedStrings.xml><?xml version="1.0" encoding="utf-8"?>
<sst xmlns="http://schemas.openxmlformats.org/spreadsheetml/2006/main" count="128" uniqueCount="93">
  <si>
    <t>The scratchpad is an important part of this project book and should not be modified. This tab is used to create the dashboard. By using a scratchpad instead of macros this book eliminates the worry that macro viruses may be inadvertently activated, and prevents annoying popups everytime you open the file. You are free to edit this tab, but advanced knowledge of Excel is essential before doing so.</t>
    <phoneticPr fontId="1" type="noConversion"/>
  </si>
  <si>
    <t>Before Planning</t>
    <phoneticPr fontId="1" type="noConversion"/>
  </si>
  <si>
    <t>&gt;0</t>
    <phoneticPr fontId="1" type="noConversion"/>
  </si>
  <si>
    <t>&lt;=4</t>
    <phoneticPr fontId="1" type="noConversion"/>
  </si>
  <si>
    <t>Mean</t>
    <phoneticPr fontId="1" type="noConversion"/>
  </si>
  <si>
    <t>Count</t>
    <phoneticPr fontId="1" type="noConversion"/>
  </si>
  <si>
    <t>&gt;=17</t>
    <phoneticPr fontId="1" type="noConversion"/>
  </si>
  <si>
    <t>&lt;=25</t>
    <phoneticPr fontId="1" type="noConversion"/>
  </si>
  <si>
    <t>After Risk Planning</t>
    <phoneticPr fontId="1" type="noConversion"/>
  </si>
  <si>
    <t>Max Scale Before</t>
    <phoneticPr fontId="1" type="noConversion"/>
  </si>
  <si>
    <t>Low Risk</t>
    <phoneticPr fontId="1" type="noConversion"/>
  </si>
  <si>
    <t>High Risk</t>
    <phoneticPr fontId="1" type="noConversion"/>
  </si>
  <si>
    <t>Very High Risk</t>
    <phoneticPr fontId="1" type="noConversion"/>
  </si>
  <si>
    <t>Difference (%)</t>
    <phoneticPr fontId="1" type="noConversion"/>
  </si>
  <si>
    <t>High Counts</t>
    <phoneticPr fontId="1" type="noConversion"/>
  </si>
  <si>
    <t xml:space="preserve">Before risk planning, this project was assigned a weighted project risk score of </t>
    <phoneticPr fontId="1" type="noConversion"/>
  </si>
  <si>
    <t xml:space="preserve"> to </t>
    <phoneticPr fontId="1" type="noConversion"/>
  </si>
  <si>
    <t xml:space="preserve">. The project may now be considered </t>
    <phoneticPr fontId="1" type="noConversion"/>
  </si>
  <si>
    <t xml:space="preserve"> risk, provided the plan is followed.</t>
    <phoneticPr fontId="1" type="noConversion"/>
  </si>
  <si>
    <t xml:space="preserve"> risk. After planning, the weighted risk score for the project has been </t>
    <phoneticPr fontId="1" type="noConversion"/>
  </si>
  <si>
    <t>Std Dev</t>
    <phoneticPr fontId="1" type="noConversion"/>
  </si>
  <si>
    <t>Normal Distribution</t>
    <phoneticPr fontId="1" type="noConversion"/>
  </si>
  <si>
    <t>Score</t>
    <phoneticPr fontId="1" type="noConversion"/>
  </si>
  <si>
    <t>Current Score
(Fill Down)</t>
    <phoneticPr fontId="1" type="noConversion"/>
  </si>
  <si>
    <t>Histogram Data</t>
    <phoneticPr fontId="1" type="noConversion"/>
  </si>
  <si>
    <t>Before Planning</t>
    <phoneticPr fontId="1" type="noConversion"/>
  </si>
  <si>
    <t>After Planning</t>
    <phoneticPr fontId="1" type="noConversion"/>
  </si>
  <si>
    <t xml:space="preserve">, which is considered </t>
    <phoneticPr fontId="1" type="noConversion"/>
  </si>
  <si>
    <t>Before Risk Planning</t>
    <phoneticPr fontId="1" type="noConversion"/>
  </si>
  <si>
    <t>Max Scale After</t>
    <phoneticPr fontId="1" type="noConversion"/>
  </si>
  <si>
    <t>Overall Score</t>
    <phoneticPr fontId="1" type="noConversion"/>
  </si>
  <si>
    <t>After Planning</t>
    <phoneticPr fontId="1" type="noConversion"/>
  </si>
  <si>
    <t>Risk Analysis</t>
    <phoneticPr fontId="1" type="noConversion"/>
  </si>
  <si>
    <t>Overall Project Risk</t>
    <phoneticPr fontId="1" type="noConversion"/>
  </si>
  <si>
    <t>Number of Risks</t>
    <phoneticPr fontId="1" type="noConversion"/>
  </si>
  <si>
    <t>&gt;=10</t>
    <phoneticPr fontId="1" type="noConversion"/>
  </si>
  <si>
    <t>&lt;=16</t>
    <phoneticPr fontId="1" type="noConversion"/>
  </si>
  <si>
    <t>Moderate Risk</t>
    <phoneticPr fontId="1" type="noConversion"/>
  </si>
  <si>
    <t>Category</t>
    <phoneticPr fontId="1" type="noConversion"/>
  </si>
  <si>
    <t>Briefly describe how you intend to deal with Sample Risk 9.</t>
    <phoneticPr fontId="1" type="noConversion"/>
  </si>
  <si>
    <t>Sample Risk 10</t>
  </si>
  <si>
    <t>Describe what will happen if Sample Risk 10 comes to pass.</t>
    <phoneticPr fontId="1" type="noConversion"/>
  </si>
  <si>
    <t>Accept</t>
  </si>
  <si>
    <t>Briefly describe how you intend to deal with Sample Risk 10.</t>
    <phoneticPr fontId="1" type="noConversion"/>
  </si>
  <si>
    <t>John Appleseed</t>
    <phoneticPr fontId="1" type="noConversion"/>
  </si>
  <si>
    <t>New Score
(Fill Down)</t>
    <phoneticPr fontId="1" type="noConversion"/>
  </si>
  <si>
    <t>&lt;=9</t>
    <phoneticPr fontId="1" type="noConversion"/>
  </si>
  <si>
    <t>&gt;=5</t>
    <phoneticPr fontId="1" type="noConversion"/>
  </si>
  <si>
    <t>Briefly describe how you intend to deal with Sample Risk 3.</t>
    <phoneticPr fontId="1" type="noConversion"/>
  </si>
  <si>
    <t>John Appleseed</t>
    <phoneticPr fontId="1" type="noConversion"/>
  </si>
  <si>
    <t>Sample Risk 4</t>
  </si>
  <si>
    <t>Describe what will happen if Sample Risk 4 comes to pass.</t>
    <phoneticPr fontId="1" type="noConversion"/>
  </si>
  <si>
    <t>Briefly describe how you intend to deal with Sample Risk 4.</t>
    <phoneticPr fontId="1" type="noConversion"/>
  </si>
  <si>
    <t>Sample Risk 5</t>
  </si>
  <si>
    <t>Describe what will happen if Sample Risk 5 comes to pass.</t>
    <phoneticPr fontId="1" type="noConversion"/>
  </si>
  <si>
    <t>Briefly describe how you intend to deal with Sample Risk 5.</t>
    <phoneticPr fontId="1" type="noConversion"/>
  </si>
  <si>
    <t>Sample Risk 6</t>
  </si>
  <si>
    <t>Describe what will happen if Sample Risk 6 comes to pass.</t>
    <phoneticPr fontId="1" type="noConversion"/>
  </si>
  <si>
    <t>Avoid</t>
  </si>
  <si>
    <t>Briefly describe how you intend to deal with Sample Risk 6.</t>
    <phoneticPr fontId="1" type="noConversion"/>
  </si>
  <si>
    <t>Sample Risk 7</t>
  </si>
  <si>
    <t>Describe what will happen if Sample Risk 7 comes to pass.</t>
    <phoneticPr fontId="1" type="noConversion"/>
  </si>
  <si>
    <t>Briefly describe how you intend to deal with Sample Risk 7.</t>
    <phoneticPr fontId="1" type="noConversion"/>
  </si>
  <si>
    <t>Sample Risk 8</t>
  </si>
  <si>
    <t>Describe what will happen if Sample Risk 8 comes to pass.</t>
    <phoneticPr fontId="1" type="noConversion"/>
  </si>
  <si>
    <t>Briefly describe how you intend to deal with Sample Risk 8.</t>
    <phoneticPr fontId="1" type="noConversion"/>
  </si>
  <si>
    <t>Janice Feldstone</t>
    <phoneticPr fontId="1" type="noConversion"/>
  </si>
  <si>
    <t>Sample Risk 9</t>
  </si>
  <si>
    <t>Describe what will happen if Sample Risk 9 comes to pass.</t>
    <phoneticPr fontId="1" type="noConversion"/>
  </si>
  <si>
    <t>Num</t>
    <phoneticPr fontId="1" type="noConversion"/>
  </si>
  <si>
    <t>Risk Event</t>
    <phoneticPr fontId="1" type="noConversion"/>
  </si>
  <si>
    <t>Likelihood
(1-4)</t>
    <phoneticPr fontId="1" type="noConversion"/>
  </si>
  <si>
    <t>Impact
(1-4)</t>
    <phoneticPr fontId="1" type="noConversion"/>
  </si>
  <si>
    <t>Current Score
(Fill Down)</t>
    <phoneticPr fontId="1" type="noConversion"/>
  </si>
  <si>
    <t>Consequence</t>
    <phoneticPr fontId="1" type="noConversion"/>
  </si>
  <si>
    <t>Approach</t>
    <phoneticPr fontId="1" type="noConversion"/>
  </si>
  <si>
    <t>Strategy</t>
    <phoneticPr fontId="1" type="noConversion"/>
  </si>
  <si>
    <t>New Likelihood
(1-4)</t>
    <phoneticPr fontId="1" type="noConversion"/>
  </si>
  <si>
    <t>New Impact
(1-4)</t>
    <phoneticPr fontId="1" type="noConversion"/>
  </si>
  <si>
    <t>New Score
(Fill Down)</t>
    <phoneticPr fontId="1" type="noConversion"/>
  </si>
  <si>
    <t>Person Responsible for Action</t>
    <phoneticPr fontId="1" type="noConversion"/>
  </si>
  <si>
    <t>Date Action Due
(dd-mmm-yyyy)</t>
    <phoneticPr fontId="1" type="noConversion"/>
  </si>
  <si>
    <t>Sample Risk 1</t>
    <phoneticPr fontId="1" type="noConversion"/>
  </si>
  <si>
    <t>Describe what will happen if Sample Risk 1 comes to pass.</t>
    <phoneticPr fontId="1" type="noConversion"/>
  </si>
  <si>
    <t>Mitigate</t>
  </si>
  <si>
    <t>Briefly describe how you intend to deal with Sample Risk 1.</t>
    <phoneticPr fontId="1" type="noConversion"/>
  </si>
  <si>
    <t>Sample Risk 2</t>
    <phoneticPr fontId="1" type="noConversion"/>
  </si>
  <si>
    <t>Describe what will happen if Sample Risk 2 comes to pass.</t>
    <phoneticPr fontId="1" type="noConversion"/>
  </si>
  <si>
    <t>Transfer</t>
  </si>
  <si>
    <t>Briefly describe how you intend to deal with Sample Risk 2.</t>
    <phoneticPr fontId="1" type="noConversion"/>
  </si>
  <si>
    <t>Mabel Wentworth</t>
    <phoneticPr fontId="1" type="noConversion"/>
  </si>
  <si>
    <t>Sample Risk 3</t>
    <phoneticPr fontId="1" type="noConversion"/>
  </si>
  <si>
    <t>Describe what will happen if Sample Risk 3 comes to pass.</t>
    <phoneticPr fontId="1" type="noConversion"/>
  </si>
</sst>
</file>

<file path=xl/styles.xml><?xml version="1.0" encoding="utf-8"?>
<styleSheet xmlns="http://schemas.openxmlformats.org/spreadsheetml/2006/main">
  <numFmts count="3">
    <numFmt numFmtId="164" formatCode="d\-mmm\-yyyy"/>
    <numFmt numFmtId="165" formatCode="0.00%"/>
    <numFmt numFmtId="166" formatCode="General"/>
  </numFmts>
  <fonts count="14">
    <font>
      <sz val="10"/>
      <name val="Verdana"/>
    </font>
    <font>
      <sz val="8"/>
      <name val="Verdana"/>
    </font>
    <font>
      <b/>
      <sz val="8"/>
      <name val="Helvetica"/>
    </font>
    <font>
      <b/>
      <sz val="8"/>
      <color indexed="10"/>
      <name val="Helvetica"/>
    </font>
    <font>
      <sz val="10"/>
      <name val="Helvetica"/>
    </font>
    <font>
      <b/>
      <sz val="10"/>
      <name val="Helvetica"/>
    </font>
    <font>
      <sz val="7"/>
      <name val="Helvetica"/>
    </font>
    <font>
      <sz val="8"/>
      <name val="Helvetica"/>
    </font>
    <font>
      <sz val="8"/>
      <color indexed="10"/>
      <name val="Helvetica"/>
    </font>
    <font>
      <sz val="8"/>
      <color indexed="23"/>
      <name val="Helvetica"/>
    </font>
    <font>
      <b/>
      <sz val="18"/>
      <name val="Helvetica"/>
    </font>
    <font>
      <b/>
      <sz val="12"/>
      <name val="Helvetica"/>
    </font>
    <font>
      <sz val="8"/>
      <color indexed="23"/>
      <name val="Verdana"/>
    </font>
    <font>
      <sz val="10"/>
      <color indexed="14"/>
      <name val="Helvetica"/>
    </font>
  </fonts>
  <fills count="3">
    <fill>
      <patternFill patternType="none"/>
    </fill>
    <fill>
      <patternFill patternType="gray125"/>
    </fill>
    <fill>
      <patternFill patternType="solid">
        <fgColor indexed="22"/>
        <bgColor indexed="64"/>
      </patternFill>
    </fill>
  </fills>
  <borders count="17">
    <border>
      <left/>
      <right/>
      <top/>
      <bottom/>
      <diagonal/>
    </border>
    <border>
      <left style="thin">
        <color indexed="64"/>
      </left>
      <right/>
      <top/>
      <bottom/>
      <diagonal/>
    </border>
    <border>
      <left style="thin">
        <color indexed="10"/>
      </left>
      <right style="thin">
        <color indexed="10"/>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10"/>
      </left>
      <right style="thin">
        <color indexed="10"/>
      </right>
      <top style="thin">
        <color indexed="10"/>
      </top>
      <bottom style="thin">
        <color indexed="1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2" fillId="0" borderId="5" xfId="0" applyFont="1" applyFill="1" applyBorder="1" applyAlignment="1" applyProtection="1">
      <alignment horizontal="center" wrapText="1"/>
    </xf>
    <xf numFmtId="0" fontId="2" fillId="0" borderId="7" xfId="0" applyFont="1" applyFill="1" applyBorder="1" applyAlignment="1" applyProtection="1">
      <alignment wrapText="1"/>
    </xf>
    <xf numFmtId="0" fontId="2" fillId="0" borderId="8" xfId="0" applyFont="1" applyFill="1" applyBorder="1" applyAlignment="1" applyProtection="1">
      <alignment horizontal="center" wrapText="1"/>
    </xf>
    <xf numFmtId="0" fontId="2" fillId="0" borderId="8" xfId="0" applyFont="1" applyFill="1" applyBorder="1" applyAlignment="1" applyProtection="1">
      <alignment wrapText="1"/>
    </xf>
    <xf numFmtId="0" fontId="2" fillId="0" borderId="5" xfId="0" applyFont="1" applyFill="1" applyBorder="1" applyAlignment="1" applyProtection="1">
      <alignment wrapText="1"/>
    </xf>
    <xf numFmtId="164" fontId="3" fillId="0" borderId="6" xfId="0" applyNumberFormat="1" applyFont="1" applyFill="1" applyBorder="1" applyAlignment="1" applyProtection="1">
      <alignment horizontal="center" wrapText="1"/>
    </xf>
    <xf numFmtId="0" fontId="2" fillId="0" borderId="0" xfId="0" applyFont="1" applyAlignment="1" applyProtection="1">
      <alignment wrapText="1"/>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horizontal="center" vertical="center"/>
      <protection locked="0"/>
    </xf>
    <xf numFmtId="0" fontId="5" fillId="2" borderId="4" xfId="0" applyFont="1" applyFill="1" applyBorder="1" applyAlignment="1">
      <alignment horizontal="center" vertical="center"/>
    </xf>
    <xf numFmtId="0" fontId="6" fillId="0" borderId="4"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164" fontId="8" fillId="0" borderId="2" xfId="0" applyNumberFormat="1" applyFont="1" applyBorder="1" applyAlignment="1" applyProtection="1">
      <alignment horizontal="center" vertical="center"/>
      <protection locked="0"/>
    </xf>
    <xf numFmtId="0" fontId="7" fillId="0" borderId="0" xfId="0" applyFont="1" applyAlignment="1">
      <alignment vertical="center"/>
    </xf>
    <xf numFmtId="164" fontId="3" fillId="0" borderId="0" xfId="0" applyNumberFormat="1" applyFont="1" applyFill="1" applyBorder="1" applyAlignment="1" applyProtection="1">
      <alignment horizontal="center" wrapText="1"/>
    </xf>
    <xf numFmtId="164" fontId="8" fillId="0" borderId="0" xfId="0" applyNumberFormat="1" applyFont="1" applyBorder="1" applyAlignment="1" applyProtection="1">
      <alignment horizontal="center" vertical="center"/>
      <protection locked="0"/>
    </xf>
    <xf numFmtId="0" fontId="9" fillId="0" borderId="9" xfId="0" applyFont="1" applyBorder="1" applyAlignment="1">
      <alignment horizontal="center"/>
    </xf>
    <xf numFmtId="0" fontId="9" fillId="0" borderId="0" xfId="0" applyFont="1" applyBorder="1" applyAlignment="1">
      <alignment horizontal="center"/>
    </xf>
    <xf numFmtId="0" fontId="4" fillId="0" borderId="0" xfId="0" applyFont="1"/>
    <xf numFmtId="0" fontId="4" fillId="0" borderId="0" xfId="0" applyFont="1" applyAlignment="1"/>
    <xf numFmtId="0" fontId="0" fillId="0" borderId="0" xfId="0" applyAlignment="1"/>
    <xf numFmtId="0" fontId="10" fillId="0" borderId="0" xfId="0" applyFont="1"/>
    <xf numFmtId="0" fontId="4" fillId="0" borderId="12" xfId="0" applyFont="1" applyBorder="1"/>
    <xf numFmtId="0" fontId="4" fillId="0" borderId="1" xfId="0" applyFont="1" applyBorder="1"/>
    <xf numFmtId="0" fontId="4" fillId="0" borderId="3" xfId="0" applyFont="1" applyBorder="1"/>
    <xf numFmtId="0" fontId="4" fillId="0" borderId="1" xfId="0" applyFont="1" applyBorder="1" applyAlignment="1">
      <alignment vertical="center"/>
    </xf>
    <xf numFmtId="0" fontId="11" fillId="0" borderId="11" xfId="0" applyFont="1" applyBorder="1"/>
    <xf numFmtId="0" fontId="4" fillId="0" borderId="3" xfId="0" applyFont="1" applyBorder="1" applyAlignment="1">
      <alignment vertical="center"/>
    </xf>
    <xf numFmtId="0" fontId="4" fillId="0" borderId="16" xfId="0" applyFont="1" applyBorder="1"/>
    <xf numFmtId="0" fontId="4" fillId="0" borderId="13" xfId="0" applyFont="1" applyBorder="1" applyAlignment="1">
      <alignment horizontal="left" vertical="center" textRotation="90"/>
    </xf>
    <xf numFmtId="0" fontId="4" fillId="0" borderId="0" xfId="0" applyFont="1" applyBorder="1" applyAlignment="1">
      <alignment horizontal="left" vertical="center" textRotation="90"/>
    </xf>
    <xf numFmtId="0" fontId="4" fillId="0" borderId="0" xfId="0" applyFont="1" applyAlignment="1">
      <alignment horizontal="left" vertical="center" textRotation="90"/>
    </xf>
    <xf numFmtId="0" fontId="4" fillId="0" borderId="15" xfId="0" applyFont="1" applyBorder="1" applyAlignment="1">
      <alignment horizontal="left" vertical="center" textRotation="90"/>
    </xf>
    <xf numFmtId="0" fontId="4" fillId="0" borderId="1" xfId="0" applyFont="1" applyBorder="1" applyAlignment="1"/>
    <xf numFmtId="0" fontId="4" fillId="0" borderId="14" xfId="0" applyFont="1" applyBorder="1" applyAlignment="1"/>
    <xf numFmtId="0" fontId="4" fillId="0" borderId="0" xfId="0" applyFont="1" applyAlignment="1">
      <alignment horizontal="left" vertical="center" wrapText="1"/>
    </xf>
    <xf numFmtId="0" fontId="9" fillId="0" borderId="9" xfId="0" applyFont="1" applyBorder="1" applyAlignment="1">
      <alignment horizontal="center" wrapText="1"/>
    </xf>
    <xf numFmtId="0" fontId="9" fillId="0" borderId="0" xfId="0" applyFont="1"/>
    <xf numFmtId="0" fontId="9" fillId="0" borderId="0" xfId="0" applyFont="1" applyFill="1" applyBorder="1" applyAlignment="1">
      <alignment horizontal="center" wrapText="1"/>
    </xf>
    <xf numFmtId="0" fontId="12" fillId="0" borderId="0" xfId="0" applyFont="1"/>
    <xf numFmtId="0" fontId="9" fillId="0" borderId="10" xfId="0" applyFont="1" applyBorder="1" applyAlignment="1">
      <alignment horizontal="center" wrapText="1"/>
    </xf>
    <xf numFmtId="0" fontId="9" fillId="0" borderId="0" xfId="0" applyFont="1" applyAlignment="1"/>
    <xf numFmtId="10" fontId="9" fillId="0" borderId="0" xfId="0" applyNumberFormat="1" applyFont="1"/>
    <xf numFmtId="166" fontId="9" fillId="0" borderId="0" xfId="0" applyNumberFormat="1" applyFont="1"/>
    <xf numFmtId="165" fontId="9" fillId="0" borderId="0" xfId="0" applyNumberFormat="1" applyFont="1"/>
    <xf numFmtId="0" fontId="4" fillId="0" borderId="3" xfId="0" applyFont="1" applyBorder="1" applyAlignment="1">
      <alignment vertical="top" wrapText="1"/>
    </xf>
    <xf numFmtId="0" fontId="4" fillId="0" borderId="16" xfId="0" applyFont="1" applyBorder="1" applyAlignment="1">
      <alignment vertical="top" wrapText="1"/>
    </xf>
    <xf numFmtId="0" fontId="11" fillId="0" borderId="11" xfId="0" applyFont="1" applyBorder="1" applyAlignment="1">
      <alignment horizontal="left" vertical="center" textRotation="90"/>
    </xf>
    <xf numFmtId="0" fontId="11" fillId="0" borderId="1" xfId="0" applyFont="1" applyBorder="1" applyAlignment="1">
      <alignment horizontal="left" vertical="center" textRotation="90"/>
    </xf>
    <xf numFmtId="0" fontId="11" fillId="0" borderId="14" xfId="0" applyFont="1" applyBorder="1" applyAlignment="1">
      <alignment horizontal="left" vertical="center" textRotation="90"/>
    </xf>
    <xf numFmtId="0" fontId="4" fillId="0" borderId="0" xfId="0" applyFont="1" applyBorder="1" applyAlignment="1">
      <alignment horizontal="left" vertical="center" textRotation="90"/>
    </xf>
    <xf numFmtId="0" fontId="4" fillId="0" borderId="0" xfId="0" applyFont="1" applyAlignment="1">
      <alignment horizontal="left" vertical="center" textRotation="90"/>
    </xf>
    <xf numFmtId="0" fontId="4" fillId="0" borderId="15" xfId="0" applyFont="1" applyBorder="1" applyAlignment="1">
      <alignment horizontal="left" vertical="center" textRotation="90"/>
    </xf>
    <xf numFmtId="0" fontId="4" fillId="0" borderId="13" xfId="0" applyFont="1" applyBorder="1" applyAlignment="1">
      <alignment horizontal="left" vertical="center" textRotation="90"/>
    </xf>
    <xf numFmtId="0" fontId="4" fillId="0" borderId="0" xfId="0" applyFont="1" applyAlignment="1">
      <alignment horizontal="left" vertical="center" wrapText="1"/>
    </xf>
    <xf numFmtId="0" fontId="0" fillId="0" borderId="0" xfId="0" applyAlignment="1">
      <alignment horizontal="left" vertical="center"/>
    </xf>
    <xf numFmtId="0" fontId="0" fillId="0" borderId="0" xfId="0" applyAlignment="1"/>
    <xf numFmtId="0" fontId="13" fillId="0" borderId="0" xfId="0" applyFont="1" applyAlignment="1">
      <alignment vertical="top" wrapText="1"/>
    </xf>
  </cellXfs>
  <cellStyles count="1">
    <cellStyle name="Normal" xfId="0" builtinId="0"/>
  </cellStyles>
  <dxfs count="3">
    <dxf>
      <fill>
        <patternFill>
          <bgColor indexed="45"/>
        </patternFill>
      </fill>
    </dxf>
    <dxf>
      <fill>
        <patternFill>
          <bgColor indexed="47"/>
        </patternFill>
      </fill>
    </dxf>
    <dxf>
      <fill>
        <patternFill>
          <bgColor indexed="43"/>
        </patternFill>
      </fill>
    </dxf>
  </dxfs>
  <tableStyles count="0" defaultTableStyle="TableStyleMedium9"/>
  <colors>
    <mruColors>
      <color rgb="FF95BB5B"/>
      <color rgb="FFBB9B56"/>
      <color rgb="FFBBB55C"/>
      <color rgb="FFBBBA5B"/>
      <color rgb="FF911708"/>
      <color rgb="FF64CE25"/>
      <color rgb="FFCD037B"/>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en-US"/>
  <c:style val="18"/>
  <c:chart>
    <c:plotArea>
      <c:layout/>
      <c:barChart>
        <c:barDir val="bar"/>
        <c:grouping val="stacked"/>
        <c:ser>
          <c:idx val="0"/>
          <c:order val="0"/>
          <c:tx>
            <c:strRef>
              <c:f>Scratchpad!$B$11</c:f>
              <c:strCache>
                <c:ptCount val="1"/>
                <c:pt idx="0">
                  <c:v>Before Risk Planning</c:v>
                </c:pt>
              </c:strCache>
            </c:strRef>
          </c:tx>
          <c:spPr>
            <a:solidFill>
              <a:schemeClr val="bg1">
                <a:lumMod val="75000"/>
              </a:schemeClr>
            </a:solidFill>
            <a:effectLst/>
          </c:spPr>
          <c:cat>
            <c:strRef>
              <c:f>Scratchpad!$A$12:$A$15</c:f>
              <c:strCache>
                <c:ptCount val="4"/>
                <c:pt idx="0">
                  <c:v>Low Risk</c:v>
                </c:pt>
                <c:pt idx="1">
                  <c:v>Moderate Risk</c:v>
                </c:pt>
                <c:pt idx="2">
                  <c:v>High Risk</c:v>
                </c:pt>
                <c:pt idx="3">
                  <c:v>Very High Risk</c:v>
                </c:pt>
              </c:strCache>
            </c:strRef>
          </c:cat>
          <c:val>
            <c:numRef>
              <c:f>Scratchpad!$B$12:$B$15</c:f>
              <c:numCache>
                <c:formatCode>General</c:formatCode>
                <c:ptCount val="4"/>
                <c:pt idx="0">
                  <c:v>0.0</c:v>
                </c:pt>
                <c:pt idx="1">
                  <c:v>1.0</c:v>
                </c:pt>
                <c:pt idx="2">
                  <c:v>4.0</c:v>
                </c:pt>
                <c:pt idx="3">
                  <c:v>5.0</c:v>
                </c:pt>
              </c:numCache>
            </c:numRef>
          </c:val>
        </c:ser>
        <c:ser>
          <c:idx val="1"/>
          <c:order val="1"/>
          <c:tx>
            <c:strRef>
              <c:f>Scratchpad!$D$11</c:f>
              <c:strCache>
                <c:ptCount val="1"/>
                <c:pt idx="0">
                  <c:v>Max Scale Before</c:v>
                </c:pt>
              </c:strCache>
            </c:strRef>
          </c:tx>
          <c:spPr>
            <a:noFill/>
            <a:ln>
              <a:noFill/>
            </a:ln>
          </c:spPr>
          <c:cat>
            <c:strRef>
              <c:f>Scratchpad!$A$12:$A$15</c:f>
              <c:strCache>
                <c:ptCount val="4"/>
                <c:pt idx="0">
                  <c:v>Low Risk</c:v>
                </c:pt>
                <c:pt idx="1">
                  <c:v>Moderate Risk</c:v>
                </c:pt>
                <c:pt idx="2">
                  <c:v>High Risk</c:v>
                </c:pt>
                <c:pt idx="3">
                  <c:v>Very High Risk</c:v>
                </c:pt>
              </c:strCache>
            </c:strRef>
          </c:cat>
          <c:val>
            <c:numRef>
              <c:f>Scratchpad!$D$12:$D$15</c:f>
              <c:numCache>
                <c:formatCode>General</c:formatCode>
                <c:ptCount val="4"/>
                <c:pt idx="0">
                  <c:v>7.0</c:v>
                </c:pt>
                <c:pt idx="1">
                  <c:v>6.0</c:v>
                </c:pt>
                <c:pt idx="2">
                  <c:v>3.0</c:v>
                </c:pt>
                <c:pt idx="3">
                  <c:v>2.0</c:v>
                </c:pt>
              </c:numCache>
            </c:numRef>
          </c:val>
        </c:ser>
        <c:overlap val="100"/>
        <c:axId val="1247988408"/>
        <c:axId val="1247811080"/>
      </c:barChart>
      <c:catAx>
        <c:axId val="1247988408"/>
        <c:scaling>
          <c:orientation val="maxMin"/>
        </c:scaling>
        <c:axPos val="l"/>
        <c:tickLblPos val="nextTo"/>
        <c:crossAx val="1247811080"/>
        <c:crosses val="autoZero"/>
        <c:auto val="1"/>
        <c:lblAlgn val="ctr"/>
        <c:lblOffset val="100"/>
        <c:tickLblSkip val="1"/>
        <c:tickMarkSkip val="1"/>
      </c:catAx>
      <c:valAx>
        <c:axId val="1247811080"/>
        <c:scaling>
          <c:orientation val="minMax"/>
        </c:scaling>
        <c:axPos val="t"/>
        <c:numFmt formatCode="General" sourceLinked="1"/>
        <c:tickLblPos val="nextTo"/>
        <c:crossAx val="1247988408"/>
        <c:crosses val="autoZero"/>
        <c:crossBetween val="between"/>
      </c:valAx>
    </c:plotArea>
    <c:plotVisOnly val="1"/>
  </c:chart>
  <c:spPr>
    <a:noFill/>
    <a:ln>
      <a:noFill/>
    </a:ln>
  </c:spPr>
  <c:txPr>
    <a:bodyPr/>
    <a:lstStyle/>
    <a:p>
      <a:pPr>
        <a:defRPr>
          <a:latin typeface="Helvetica"/>
          <a:cs typeface="Helvetica"/>
        </a:defRPr>
      </a:pPr>
      <a:endParaRPr lang="en-US"/>
    </a:p>
  </c:txPr>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1"/>
  <c:lang val="en-US"/>
  <c:style val="18"/>
  <c:chart>
    <c:plotArea>
      <c:layout/>
      <c:barChart>
        <c:barDir val="bar"/>
        <c:grouping val="stacked"/>
        <c:ser>
          <c:idx val="0"/>
          <c:order val="0"/>
          <c:tx>
            <c:strRef>
              <c:f>Scratchpad!$C$11</c:f>
              <c:strCache>
                <c:ptCount val="1"/>
                <c:pt idx="0">
                  <c:v>After Risk Planning</c:v>
                </c:pt>
              </c:strCache>
            </c:strRef>
          </c:tx>
          <c:spPr>
            <a:solidFill>
              <a:srgbClr val="CD037B"/>
            </a:solidFill>
            <a:effectLst/>
          </c:spPr>
          <c:cat>
            <c:strRef>
              <c:f>Scratchpad!$A$12:$A$15</c:f>
              <c:strCache>
                <c:ptCount val="4"/>
                <c:pt idx="0">
                  <c:v>Low Risk</c:v>
                </c:pt>
                <c:pt idx="1">
                  <c:v>Moderate Risk</c:v>
                </c:pt>
                <c:pt idx="2">
                  <c:v>High Risk</c:v>
                </c:pt>
                <c:pt idx="3">
                  <c:v>Very High Risk</c:v>
                </c:pt>
              </c:strCache>
            </c:strRef>
          </c:cat>
          <c:val>
            <c:numRef>
              <c:f>Scratchpad!$C$12:$C$15</c:f>
              <c:numCache>
                <c:formatCode>General</c:formatCode>
                <c:ptCount val="4"/>
                <c:pt idx="0">
                  <c:v>1.0</c:v>
                </c:pt>
                <c:pt idx="1">
                  <c:v>7.0</c:v>
                </c:pt>
                <c:pt idx="2">
                  <c:v>2.0</c:v>
                </c:pt>
                <c:pt idx="3">
                  <c:v>0.0</c:v>
                </c:pt>
              </c:numCache>
            </c:numRef>
          </c:val>
        </c:ser>
        <c:ser>
          <c:idx val="1"/>
          <c:order val="1"/>
          <c:tx>
            <c:strRef>
              <c:f>Scratchpad!$E$11</c:f>
              <c:strCache>
                <c:ptCount val="1"/>
                <c:pt idx="0">
                  <c:v>Max Scale After</c:v>
                </c:pt>
              </c:strCache>
            </c:strRef>
          </c:tx>
          <c:spPr>
            <a:noFill/>
            <a:ln>
              <a:noFill/>
            </a:ln>
          </c:spPr>
          <c:cat>
            <c:strRef>
              <c:f>Scratchpad!$A$12:$A$15</c:f>
              <c:strCache>
                <c:ptCount val="4"/>
                <c:pt idx="0">
                  <c:v>Low Risk</c:v>
                </c:pt>
                <c:pt idx="1">
                  <c:v>Moderate Risk</c:v>
                </c:pt>
                <c:pt idx="2">
                  <c:v>High Risk</c:v>
                </c:pt>
                <c:pt idx="3">
                  <c:v>Very High Risk</c:v>
                </c:pt>
              </c:strCache>
            </c:strRef>
          </c:cat>
          <c:val>
            <c:numRef>
              <c:f>Scratchpad!$E$12:$E$15</c:f>
              <c:numCache>
                <c:formatCode>General</c:formatCode>
                <c:ptCount val="4"/>
                <c:pt idx="0">
                  <c:v>6.0</c:v>
                </c:pt>
                <c:pt idx="1">
                  <c:v>0.0</c:v>
                </c:pt>
                <c:pt idx="2">
                  <c:v>5.0</c:v>
                </c:pt>
                <c:pt idx="3">
                  <c:v>7.0</c:v>
                </c:pt>
              </c:numCache>
            </c:numRef>
          </c:val>
        </c:ser>
        <c:overlap val="100"/>
        <c:axId val="1051486664"/>
        <c:axId val="1050785096"/>
      </c:barChart>
      <c:catAx>
        <c:axId val="1051486664"/>
        <c:scaling>
          <c:orientation val="maxMin"/>
        </c:scaling>
        <c:axPos val="l"/>
        <c:tickLblPos val="nextTo"/>
        <c:crossAx val="1050785096"/>
        <c:crosses val="autoZero"/>
        <c:auto val="1"/>
        <c:lblAlgn val="ctr"/>
        <c:lblOffset val="100"/>
        <c:tickLblSkip val="1"/>
        <c:tickMarkSkip val="1"/>
      </c:catAx>
      <c:valAx>
        <c:axId val="1050785096"/>
        <c:scaling>
          <c:orientation val="minMax"/>
        </c:scaling>
        <c:axPos val="t"/>
        <c:numFmt formatCode="General" sourceLinked="1"/>
        <c:tickLblPos val="nextTo"/>
        <c:crossAx val="1051486664"/>
        <c:crosses val="autoZero"/>
        <c:crossBetween val="between"/>
      </c:valAx>
    </c:plotArea>
    <c:plotVisOnly val="1"/>
  </c:chart>
  <c:spPr>
    <a:noFill/>
    <a:ln>
      <a:noFill/>
    </a:ln>
  </c:spPr>
  <c:txPr>
    <a:bodyPr/>
    <a:lstStyle/>
    <a:p>
      <a:pPr>
        <a:defRPr>
          <a:latin typeface="Helvetica"/>
          <a:cs typeface="Helvetica"/>
        </a:defRPr>
      </a:pPr>
      <a:endParaRPr lang="en-US"/>
    </a:p>
  </c:txPr>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1"/>
  <c:lang val="en-US"/>
  <c:style val="2"/>
  <c:chart>
    <c:plotArea>
      <c:layout/>
      <c:scatterChart>
        <c:scatterStyle val="lineMarker"/>
        <c:ser>
          <c:idx val="0"/>
          <c:order val="0"/>
          <c:spPr>
            <a:ln w="28575">
              <a:noFill/>
            </a:ln>
          </c:spPr>
          <c:marker>
            <c:symbol val="diamond"/>
            <c:size val="15"/>
            <c:spPr>
              <a:solidFill>
                <a:schemeClr val="tx1"/>
              </a:solidFill>
              <a:ln>
                <a:noFill/>
              </a:ln>
            </c:spPr>
          </c:marker>
          <c:dLbls>
            <c:numFmt formatCode="&quot;before&quot;" sourceLinked="0"/>
            <c:showVal val="1"/>
          </c:dLbls>
          <c:xVal>
            <c:strRef>
              <c:f>Scratchpad!$A$16</c:f>
              <c:strCache>
                <c:ptCount val="1"/>
                <c:pt idx="0">
                  <c:v>Overall Score</c:v>
                </c:pt>
              </c:strCache>
            </c:strRef>
          </c:xVal>
          <c:yVal>
            <c:numRef>
              <c:f>Scratchpad!$B$16</c:f>
              <c:numCache>
                <c:formatCode>General</c:formatCode>
                <c:ptCount val="1"/>
                <c:pt idx="0">
                  <c:v>18.3</c:v>
                </c:pt>
              </c:numCache>
            </c:numRef>
          </c:yVal>
        </c:ser>
        <c:ser>
          <c:idx val="1"/>
          <c:order val="1"/>
          <c:spPr>
            <a:ln w="28575">
              <a:noFill/>
            </a:ln>
          </c:spPr>
          <c:marker>
            <c:symbol val="diamond"/>
            <c:size val="15"/>
            <c:spPr>
              <a:solidFill>
                <a:srgbClr val="CD037B"/>
              </a:solidFill>
              <a:ln>
                <a:noFill/>
              </a:ln>
            </c:spPr>
          </c:marker>
          <c:dLbls>
            <c:numFmt formatCode="&quot;after&quot;" sourceLinked="0"/>
            <c:showVal val="1"/>
          </c:dLbls>
          <c:xVal>
            <c:strRef>
              <c:f>Scratchpad!$A$16</c:f>
              <c:strCache>
                <c:ptCount val="1"/>
                <c:pt idx="0">
                  <c:v>Overall Score</c:v>
                </c:pt>
              </c:strCache>
            </c:strRef>
          </c:xVal>
          <c:yVal>
            <c:numRef>
              <c:f>Scratchpad!$C$16</c:f>
              <c:numCache>
                <c:formatCode>General</c:formatCode>
                <c:ptCount val="1"/>
                <c:pt idx="0">
                  <c:v>8.3</c:v>
                </c:pt>
              </c:numCache>
            </c:numRef>
          </c:yVal>
        </c:ser>
        <c:axId val="1051179240"/>
        <c:axId val="1050766712"/>
      </c:scatterChart>
      <c:valAx>
        <c:axId val="1051179240"/>
        <c:scaling>
          <c:orientation val="minMax"/>
          <c:max val="1.05"/>
          <c:min val="0.95"/>
        </c:scaling>
        <c:delete val="1"/>
        <c:axPos val="b"/>
        <c:tickLblPos val="nextTo"/>
        <c:crossAx val="1050766712"/>
        <c:crosses val="autoZero"/>
        <c:crossBetween val="midCat"/>
        <c:majorUnit val="0.05"/>
      </c:valAx>
      <c:valAx>
        <c:axId val="1050766712"/>
        <c:scaling>
          <c:orientation val="minMax"/>
          <c:max val="25.0"/>
        </c:scaling>
        <c:delete val="1"/>
        <c:axPos val="l"/>
        <c:numFmt formatCode="General" sourceLinked="1"/>
        <c:tickLblPos val="nextTo"/>
        <c:crossAx val="1051179240"/>
        <c:crosses val="autoZero"/>
        <c:crossBetween val="midCat"/>
      </c:valAx>
      <c:spPr>
        <a:noFill/>
      </c:spPr>
    </c:plotArea>
    <c:plotVisOnly val="1"/>
  </c:chart>
  <c:spPr>
    <a:noFill/>
    <a:ln>
      <a:noFill/>
    </a:ln>
  </c:spPr>
  <c:txPr>
    <a:bodyPr/>
    <a:lstStyle/>
    <a:p>
      <a:pPr>
        <a:defRPr>
          <a:latin typeface="Helvetica"/>
          <a:cs typeface="Helvetica"/>
        </a:defRPr>
      </a:pPr>
      <a:endParaRPr lang="en-US"/>
    </a:p>
  </c:txPr>
  <c:printSettings>
    <c:headerFooter/>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1"/>
  <c:lang val="en-US"/>
  <c:style val="2"/>
  <c:chart>
    <c:plotArea>
      <c:layout>
        <c:manualLayout>
          <c:layoutTarget val="inner"/>
          <c:xMode val="edge"/>
          <c:yMode val="edge"/>
          <c:x val="0.0730337078651685"/>
          <c:y val="0.0"/>
          <c:w val="0.926511103246926"/>
          <c:h val="0.971316893771512"/>
        </c:manualLayout>
      </c:layout>
      <c:scatterChart>
        <c:scatterStyle val="smoothMarker"/>
        <c:ser>
          <c:idx val="0"/>
          <c:order val="0"/>
          <c:tx>
            <c:strRef>
              <c:f>Scratchpad!$H$8</c:f>
              <c:strCache>
                <c:ptCount val="1"/>
                <c:pt idx="0">
                  <c:v>Before Planning</c:v>
                </c:pt>
              </c:strCache>
            </c:strRef>
          </c:tx>
          <c:spPr>
            <a:ln>
              <a:solidFill>
                <a:schemeClr val="bg1">
                  <a:lumMod val="65000"/>
                </a:schemeClr>
              </a:solidFill>
            </a:ln>
          </c:spPr>
          <c:marker>
            <c:symbol val="none"/>
          </c:marker>
          <c:xVal>
            <c:numRef>
              <c:f>Scratchpad!$G$9:$G$33</c:f>
              <c:numCache>
                <c:formatCode>General</c:formatCode>
                <c:ptCount val="25"/>
                <c:pt idx="0">
                  <c:v>1.0</c:v>
                </c:pt>
                <c:pt idx="1">
                  <c:v>2.0</c:v>
                </c:pt>
                <c:pt idx="2">
                  <c:v>3.0</c:v>
                </c:pt>
                <c:pt idx="3">
                  <c:v>4.0</c:v>
                </c:pt>
                <c:pt idx="4">
                  <c:v>5.0</c:v>
                </c:pt>
                <c:pt idx="5">
                  <c:v>6.0</c:v>
                </c:pt>
                <c:pt idx="6">
                  <c:v>7.0</c:v>
                </c:pt>
                <c:pt idx="7">
                  <c:v>8.0</c:v>
                </c:pt>
                <c:pt idx="8">
                  <c:v>9.0</c:v>
                </c:pt>
                <c:pt idx="9">
                  <c:v>10.0</c:v>
                </c:pt>
                <c:pt idx="10">
                  <c:v>11.0</c:v>
                </c:pt>
                <c:pt idx="11">
                  <c:v>12.0</c:v>
                </c:pt>
                <c:pt idx="12">
                  <c:v>13.0</c:v>
                </c:pt>
                <c:pt idx="13">
                  <c:v>14.0</c:v>
                </c:pt>
                <c:pt idx="14">
                  <c:v>15.0</c:v>
                </c:pt>
                <c:pt idx="15">
                  <c:v>16.0</c:v>
                </c:pt>
                <c:pt idx="16">
                  <c:v>17.0</c:v>
                </c:pt>
                <c:pt idx="17">
                  <c:v>18.0</c:v>
                </c:pt>
                <c:pt idx="18">
                  <c:v>19.0</c:v>
                </c:pt>
                <c:pt idx="19">
                  <c:v>20.0</c:v>
                </c:pt>
                <c:pt idx="20">
                  <c:v>21.0</c:v>
                </c:pt>
                <c:pt idx="21">
                  <c:v>22.0</c:v>
                </c:pt>
                <c:pt idx="22">
                  <c:v>23.0</c:v>
                </c:pt>
                <c:pt idx="23">
                  <c:v>24.0</c:v>
                </c:pt>
                <c:pt idx="24">
                  <c:v>25.0</c:v>
                </c:pt>
              </c:numCache>
            </c:numRef>
          </c:xVal>
          <c:yVal>
            <c:numRef>
              <c:f>Scratchpad!$H$9:$H$33</c:f>
              <c:numCache>
                <c:formatCode>General</c:formatCode>
                <c:ptCount val="25"/>
                <c:pt idx="0">
                  <c:v>0.000412405607223134</c:v>
                </c:pt>
                <c:pt idx="1">
                  <c:v>0.000738881980045729</c:v>
                </c:pt>
                <c:pt idx="2">
                  <c:v>0.0012786484405311</c:v>
                </c:pt>
                <c:pt idx="3">
                  <c:v>0.00213723755160754</c:v>
                </c:pt>
                <c:pt idx="4">
                  <c:v>0.00345048388772036</c:v>
                </c:pt>
                <c:pt idx="5">
                  <c:v>0.00538062563012592</c:v>
                </c:pt>
                <c:pt idx="6">
                  <c:v>0.00810421796435405</c:v>
                </c:pt>
                <c:pt idx="7">
                  <c:v>0.0117900328327812</c:v>
                </c:pt>
                <c:pt idx="8">
                  <c:v>0.0165670232132071</c:v>
                </c:pt>
                <c:pt idx="9">
                  <c:v>0.022485342732624</c:v>
                </c:pt>
                <c:pt idx="10">
                  <c:v>0.0294767845597902</c:v>
                </c:pt>
                <c:pt idx="11">
                  <c:v>0.0373238355740776</c:v>
                </c:pt>
                <c:pt idx="12">
                  <c:v>0.0456476045981358</c:v>
                </c:pt>
                <c:pt idx="13">
                  <c:v>0.0539231534544359</c:v>
                </c:pt>
                <c:pt idx="14">
                  <c:v>0.0615259228122394</c:v>
                </c:pt>
                <c:pt idx="15">
                  <c:v>0.0678057548656165</c:v>
                </c:pt>
                <c:pt idx="16">
                  <c:v>0.0721772845165687</c:v>
                </c:pt>
                <c:pt idx="17">
                  <c:v>0.0742095993853432</c:v>
                </c:pt>
                <c:pt idx="18">
                  <c:v>0.0736962178399063</c:v>
                </c:pt>
                <c:pt idx="19">
                  <c:v>0.0706896575276452</c:v>
                </c:pt>
                <c:pt idx="20">
                  <c:v>0.0654925831113387</c:v>
                </c:pt>
                <c:pt idx="21">
                  <c:v>0.0586075985949674</c:v>
                </c:pt>
                <c:pt idx="22">
                  <c:v>0.0506572136815867</c:v>
                </c:pt>
                <c:pt idx="23">
                  <c:v>0.0422916115671912</c:v>
                </c:pt>
                <c:pt idx="24">
                  <c:v>0.0341030118278785</c:v>
                </c:pt>
              </c:numCache>
            </c:numRef>
          </c:yVal>
          <c:smooth val="1"/>
        </c:ser>
        <c:ser>
          <c:idx val="1"/>
          <c:order val="1"/>
          <c:tx>
            <c:strRef>
              <c:f>Scratchpad!$I$8</c:f>
              <c:strCache>
                <c:ptCount val="1"/>
                <c:pt idx="0">
                  <c:v>After Planning</c:v>
                </c:pt>
              </c:strCache>
            </c:strRef>
          </c:tx>
          <c:spPr>
            <a:ln>
              <a:solidFill>
                <a:srgbClr val="CD037B"/>
              </a:solidFill>
            </a:ln>
          </c:spPr>
          <c:marker>
            <c:symbol val="none"/>
          </c:marker>
          <c:xVal>
            <c:numRef>
              <c:f>Scratchpad!$G$9:$G$33</c:f>
              <c:numCache>
                <c:formatCode>General</c:formatCode>
                <c:ptCount val="25"/>
                <c:pt idx="0">
                  <c:v>1.0</c:v>
                </c:pt>
                <c:pt idx="1">
                  <c:v>2.0</c:v>
                </c:pt>
                <c:pt idx="2">
                  <c:v>3.0</c:v>
                </c:pt>
                <c:pt idx="3">
                  <c:v>4.0</c:v>
                </c:pt>
                <c:pt idx="4">
                  <c:v>5.0</c:v>
                </c:pt>
                <c:pt idx="5">
                  <c:v>6.0</c:v>
                </c:pt>
                <c:pt idx="6">
                  <c:v>7.0</c:v>
                </c:pt>
                <c:pt idx="7">
                  <c:v>8.0</c:v>
                </c:pt>
                <c:pt idx="8">
                  <c:v>9.0</c:v>
                </c:pt>
                <c:pt idx="9">
                  <c:v>10.0</c:v>
                </c:pt>
                <c:pt idx="10">
                  <c:v>11.0</c:v>
                </c:pt>
                <c:pt idx="11">
                  <c:v>12.0</c:v>
                </c:pt>
                <c:pt idx="12">
                  <c:v>13.0</c:v>
                </c:pt>
                <c:pt idx="13">
                  <c:v>14.0</c:v>
                </c:pt>
                <c:pt idx="14">
                  <c:v>15.0</c:v>
                </c:pt>
                <c:pt idx="15">
                  <c:v>16.0</c:v>
                </c:pt>
                <c:pt idx="16">
                  <c:v>17.0</c:v>
                </c:pt>
                <c:pt idx="17">
                  <c:v>18.0</c:v>
                </c:pt>
                <c:pt idx="18">
                  <c:v>19.0</c:v>
                </c:pt>
                <c:pt idx="19">
                  <c:v>20.0</c:v>
                </c:pt>
                <c:pt idx="20">
                  <c:v>21.0</c:v>
                </c:pt>
                <c:pt idx="21">
                  <c:v>22.0</c:v>
                </c:pt>
                <c:pt idx="22">
                  <c:v>23.0</c:v>
                </c:pt>
                <c:pt idx="23">
                  <c:v>24.0</c:v>
                </c:pt>
                <c:pt idx="24">
                  <c:v>25.0</c:v>
                </c:pt>
              </c:numCache>
            </c:numRef>
          </c:xVal>
          <c:yVal>
            <c:numRef>
              <c:f>Scratchpad!$I$9:$I$33</c:f>
              <c:numCache>
                <c:formatCode>General</c:formatCode>
                <c:ptCount val="25"/>
                <c:pt idx="0">
                  <c:v>0.000714599640992493</c:v>
                </c:pt>
                <c:pt idx="1">
                  <c:v>0.00293788101395981</c:v>
                </c:pt>
                <c:pt idx="2">
                  <c:v>0.00981105473159078</c:v>
                </c:pt>
                <c:pt idx="3">
                  <c:v>0.0266138240437083</c:v>
                </c:pt>
                <c:pt idx="4">
                  <c:v>0.058642023943135</c:v>
                </c:pt>
                <c:pt idx="5">
                  <c:v>0.104959247295368</c:v>
                </c:pt>
                <c:pt idx="6">
                  <c:v>0.152595789700873</c:v>
                </c:pt>
                <c:pt idx="7">
                  <c:v>0.180208172109134</c:v>
                </c:pt>
                <c:pt idx="8">
                  <c:v>0.172868752894108</c:v>
                </c:pt>
                <c:pt idx="9">
                  <c:v>0.134700312489075</c:v>
                </c:pt>
                <c:pt idx="10">
                  <c:v>0.0852571467864856</c:v>
                </c:pt>
                <c:pt idx="11">
                  <c:v>0.0438331894590686</c:v>
                </c:pt>
                <c:pt idx="12">
                  <c:v>0.0183056619370345</c:v>
                </c:pt>
                <c:pt idx="13">
                  <c:v>0.00620980395609193</c:v>
                </c:pt>
                <c:pt idx="14">
                  <c:v>0.0017111198468948</c:v>
                </c:pt>
                <c:pt idx="15">
                  <c:v>0.000382994956045182</c:v>
                </c:pt>
                <c:pt idx="16">
                  <c:v>6.96331059685453E-5</c:v>
                </c:pt>
                <c:pt idx="17">
                  <c:v>1.02836803024752E-5</c:v>
                </c:pt>
                <c:pt idx="18">
                  <c:v>1.23364855252342E-6</c:v>
                </c:pt>
                <c:pt idx="19">
                  <c:v>1.20211060093029E-7</c:v>
                </c:pt>
                <c:pt idx="20">
                  <c:v>9.51497140577925E-9</c:v>
                </c:pt>
                <c:pt idx="21">
                  <c:v>6.11759376943593E-10</c:v>
                </c:pt>
                <c:pt idx="22">
                  <c:v>3.1949485521712E-11</c:v>
                </c:pt>
                <c:pt idx="23">
                  <c:v>1.3553678832071E-12</c:v>
                </c:pt>
                <c:pt idx="24">
                  <c:v>4.67047012607303E-14</c:v>
                </c:pt>
              </c:numCache>
            </c:numRef>
          </c:yVal>
          <c:smooth val="1"/>
        </c:ser>
        <c:axId val="1051343304"/>
        <c:axId val="1248213160"/>
      </c:scatterChart>
      <c:valAx>
        <c:axId val="1051343304"/>
        <c:scaling>
          <c:orientation val="minMax"/>
        </c:scaling>
        <c:delete val="1"/>
        <c:axPos val="b"/>
        <c:numFmt formatCode="General" sourceLinked="1"/>
        <c:tickLblPos val="nextTo"/>
        <c:crossAx val="1248213160"/>
        <c:crosses val="autoZero"/>
        <c:crossBetween val="midCat"/>
      </c:valAx>
      <c:valAx>
        <c:axId val="1248213160"/>
        <c:scaling>
          <c:orientation val="minMax"/>
        </c:scaling>
        <c:delete val="1"/>
        <c:axPos val="l"/>
        <c:title>
          <c:tx>
            <c:rich>
              <a:bodyPr/>
              <a:lstStyle/>
              <a:p>
                <a:pPr>
                  <a:defRPr/>
                </a:pPr>
                <a:r>
                  <a:rPr lang="en-US"/>
                  <a:t>Frequency</a:t>
                </a:r>
              </a:p>
            </c:rich>
          </c:tx>
          <c:layout/>
        </c:title>
        <c:numFmt formatCode="General" sourceLinked="1"/>
        <c:tickLblPos val="nextTo"/>
        <c:crossAx val="1051343304"/>
        <c:crosses val="autoZero"/>
        <c:crossBetween val="midCat"/>
      </c:valAx>
      <c:spPr>
        <a:ln>
          <a:noFill/>
        </a:ln>
      </c:spPr>
    </c:plotArea>
    <c:legend>
      <c:legendPos val="tr"/>
      <c:layout/>
    </c:legend>
    <c:plotVisOnly val="1"/>
  </c:chart>
  <c:spPr>
    <a:ln>
      <a:noFill/>
    </a:ln>
  </c:spPr>
  <c:txPr>
    <a:bodyPr/>
    <a:lstStyle/>
    <a:p>
      <a:pPr>
        <a:defRPr>
          <a:latin typeface="Helvetica"/>
          <a:cs typeface="Helvetica"/>
        </a:defRPr>
      </a:pPr>
      <a:endParaRPr lang="en-US"/>
    </a:p>
  </c:txPr>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812800</xdr:colOff>
      <xdr:row>0</xdr:row>
      <xdr:rowOff>1701800</xdr:rowOff>
    </xdr:to>
    <xdr:sp macro="" textlink="">
      <xdr:nvSpPr>
        <xdr:cNvPr id="2" name="TextBox 1"/>
        <xdr:cNvSpPr txBox="1"/>
      </xdr:nvSpPr>
      <xdr:spPr>
        <a:xfrm>
          <a:off x="0" y="0"/>
          <a:ext cx="10845800" cy="1701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endParaRPr lang="en-US" sz="900">
            <a:solidFill>
              <a:srgbClr val="F40884"/>
            </a:solidFill>
            <a:latin typeface="Helvetica"/>
            <a:cs typeface="Helvetica"/>
          </a:endParaRPr>
        </a:p>
        <a:p>
          <a:endParaRPr lang="en-US" sz="900">
            <a:solidFill>
              <a:srgbClr val="F40884"/>
            </a:solidFill>
            <a:latin typeface="Helvetica"/>
            <a:cs typeface="Helvetica"/>
          </a:endParaRPr>
        </a:p>
        <a:p>
          <a:endParaRPr lang="en-US" sz="900">
            <a:solidFill>
              <a:srgbClr val="F40884"/>
            </a:solidFill>
            <a:latin typeface="Helvetica"/>
            <a:cs typeface="Helvetica"/>
          </a:endParaRPr>
        </a:p>
        <a:p>
          <a:endParaRPr lang="en-US" sz="900">
            <a:solidFill>
              <a:srgbClr val="F40884"/>
            </a:solidFill>
            <a:latin typeface="Helvetica"/>
            <a:cs typeface="Helvetica"/>
          </a:endParaRPr>
        </a:p>
        <a:p>
          <a:endParaRPr lang="en-US" sz="900">
            <a:solidFill>
              <a:srgbClr val="F40884"/>
            </a:solidFill>
            <a:latin typeface="Helvetica"/>
            <a:cs typeface="Helvetica"/>
          </a:endParaRPr>
        </a:p>
        <a:p>
          <a:endParaRPr lang="en-US" sz="900">
            <a:solidFill>
              <a:srgbClr val="F40884"/>
            </a:solidFill>
            <a:latin typeface="Helvetica"/>
            <a:cs typeface="Helvetica"/>
          </a:endParaRPr>
        </a:p>
        <a:p>
          <a:r>
            <a:rPr lang="en-US" sz="900">
              <a:solidFill>
                <a:srgbClr val="F40884"/>
              </a:solidFill>
              <a:latin typeface="Helvetica"/>
              <a:cs typeface="Helvetica"/>
            </a:rPr>
            <a:t>This worksheet will keep track of all of</a:t>
          </a:r>
          <a:r>
            <a:rPr lang="en-US" sz="900" baseline="0">
              <a:solidFill>
                <a:srgbClr val="F40884"/>
              </a:solidFill>
              <a:latin typeface="Helvetica"/>
              <a:cs typeface="Helvetica"/>
            </a:rPr>
            <a:t> the risks to your project. For each risk your team can identify, rate the likelihood and impact on a scale of 1-4, </a:t>
          </a:r>
          <a:r>
            <a:rPr lang="en-US" sz="900" b="1" baseline="0">
              <a:solidFill>
                <a:srgbClr val="F40884"/>
              </a:solidFill>
              <a:latin typeface="Helvetica"/>
              <a:cs typeface="Helvetica"/>
            </a:rPr>
            <a:t>where 1 is </a:t>
          </a:r>
          <a:r>
            <a:rPr lang="en-US" sz="900" b="1" i="1" baseline="0">
              <a:solidFill>
                <a:srgbClr val="F40884"/>
              </a:solidFill>
              <a:latin typeface="Helvetica"/>
              <a:cs typeface="Helvetica"/>
            </a:rPr>
            <a:t>low</a:t>
          </a:r>
          <a:r>
            <a:rPr lang="en-US" sz="900" b="1" i="0" baseline="0">
              <a:solidFill>
                <a:srgbClr val="F40884"/>
              </a:solidFill>
              <a:latin typeface="Helvetica"/>
              <a:cs typeface="Helvetica"/>
            </a:rPr>
            <a:t> likelihood of a risk event happening or impact if it does happen </a:t>
          </a:r>
          <a:r>
            <a:rPr lang="en-US" sz="900" b="0" i="0" baseline="0">
              <a:solidFill>
                <a:srgbClr val="F40884"/>
              </a:solidFill>
              <a:latin typeface="Helvetica"/>
              <a:cs typeface="Helvetica"/>
            </a:rPr>
            <a:t>and </a:t>
          </a:r>
          <a:r>
            <a:rPr lang="en-US" sz="900" b="1" i="0" baseline="0">
              <a:solidFill>
                <a:srgbClr val="F40884"/>
              </a:solidFill>
              <a:latin typeface="Helvetica"/>
              <a:cs typeface="Helvetica"/>
            </a:rPr>
            <a:t>4 is </a:t>
          </a:r>
          <a:r>
            <a:rPr lang="en-US" sz="900" b="1" i="1" baseline="0">
              <a:solidFill>
                <a:srgbClr val="F40884"/>
              </a:solidFill>
              <a:latin typeface="Helvetica"/>
              <a:cs typeface="Helvetica"/>
            </a:rPr>
            <a:t>very high</a:t>
          </a:r>
          <a:r>
            <a:rPr lang="en-US" sz="900" b="1" i="0" baseline="0">
              <a:solidFill>
                <a:srgbClr val="F40884"/>
              </a:solidFill>
              <a:latin typeface="Helvetica"/>
              <a:cs typeface="Helvetica"/>
            </a:rPr>
            <a:t> likelihood or impact. </a:t>
          </a:r>
          <a:r>
            <a:rPr lang="en-US" sz="900" b="0" i="0" baseline="0">
              <a:solidFill>
                <a:srgbClr val="F40884"/>
              </a:solidFill>
              <a:latin typeface="Helvetica"/>
              <a:cs typeface="Helvetica"/>
            </a:rPr>
            <a:t>This worksheet will colour code your risks by order of severity. Grey cells are calculated; if you need to add more risks, just fill these cells down.</a:t>
          </a:r>
          <a:endParaRPr lang="en-US" sz="900" b="1" i="0" baseline="0">
            <a:solidFill>
              <a:srgbClr val="F40884"/>
            </a:solidFill>
            <a:latin typeface="Helvetica"/>
            <a:cs typeface="Helvetica"/>
          </a:endParaRPr>
        </a:p>
        <a:p>
          <a:endParaRPr lang="en-US" sz="900" i="0" baseline="0">
            <a:solidFill>
              <a:srgbClr val="F40884"/>
            </a:solidFill>
            <a:latin typeface="Helvetica"/>
            <a:cs typeface="Helvetica"/>
          </a:endParaRPr>
        </a:p>
        <a:p>
          <a:r>
            <a:rPr lang="en-US" sz="900" i="0" baseline="0">
              <a:solidFill>
                <a:srgbClr val="F40884"/>
              </a:solidFill>
              <a:latin typeface="Helvetica"/>
              <a:cs typeface="Helvetica"/>
            </a:rPr>
            <a:t>Then, select your approach from the drop down menu for each risk, and briefly note down your strategy for dealing with that risk. Now rate the risk again. Do you think the likelihood and impacts have decreased? If so, use the same scale of 1-4 for your rating. This worksheet will calculate a risk score for you both before and after your approach. You can review a risk analysis on the next tab.</a:t>
          </a:r>
          <a:endParaRPr lang="en-US" sz="900" baseline="0">
            <a:solidFill>
              <a:srgbClr val="F40884"/>
            </a:solidFill>
            <a:latin typeface="Helvetica"/>
            <a:cs typeface="Helvetica"/>
          </a:endParaRPr>
        </a:p>
      </xdr:txBody>
    </xdr:sp>
    <xdr:clientData/>
  </xdr:twoCellAnchor>
  <xdr:twoCellAnchor editAs="oneCell">
    <xdr:from>
      <xdr:col>0</xdr:col>
      <xdr:colOff>0</xdr:colOff>
      <xdr:row>0</xdr:row>
      <xdr:rowOff>0</xdr:rowOff>
    </xdr:from>
    <xdr:to>
      <xdr:col>4</xdr:col>
      <xdr:colOff>545323</xdr:colOff>
      <xdr:row>0</xdr:row>
      <xdr:rowOff>850900</xdr:rowOff>
    </xdr:to>
    <xdr:pic>
      <xdr:nvPicPr>
        <xdr:cNvPr id="19" name="Picture 18" descr="logo-papercut-main.png"/>
        <xdr:cNvPicPr>
          <a:picLocks noChangeAspect="1"/>
        </xdr:cNvPicPr>
      </xdr:nvPicPr>
      <xdr:blipFill>
        <a:blip xmlns:r="http://schemas.openxmlformats.org/officeDocument/2006/relationships" r:embed="rId1"/>
        <a:stretch>
          <a:fillRect/>
        </a:stretch>
      </xdr:blipFill>
      <xdr:spPr>
        <a:xfrm>
          <a:off x="0" y="0"/>
          <a:ext cx="3542523" cy="850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127001</xdr:colOff>
      <xdr:row>1</xdr:row>
      <xdr:rowOff>38100</xdr:rowOff>
    </xdr:from>
    <xdr:to>
      <xdr:col>6</xdr:col>
      <xdr:colOff>2781300</xdr:colOff>
      <xdr:row>8</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127001</xdr:colOff>
      <xdr:row>7</xdr:row>
      <xdr:rowOff>152400</xdr:rowOff>
    </xdr:from>
    <xdr:to>
      <xdr:col>6</xdr:col>
      <xdr:colOff>2781300</xdr:colOff>
      <xdr:row>14</xdr:row>
      <xdr:rowOff>27580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939800</xdr:colOff>
      <xdr:row>5</xdr:row>
      <xdr:rowOff>0</xdr:rowOff>
    </xdr:from>
    <xdr:to>
      <xdr:col>0</xdr:col>
      <xdr:colOff>1117600</xdr:colOff>
      <xdr:row>29</xdr:row>
      <xdr:rowOff>26751</xdr:rowOff>
    </xdr:to>
    <xdr:sp macro="" textlink="">
      <xdr:nvSpPr>
        <xdr:cNvPr id="8" name="Rectangle 7"/>
        <xdr:cNvSpPr/>
      </xdr:nvSpPr>
      <xdr:spPr>
        <a:xfrm>
          <a:off x="939800" y="914400"/>
          <a:ext cx="177800" cy="4255851"/>
        </a:xfrm>
        <a:prstGeom prst="rect">
          <a:avLst/>
        </a:prstGeom>
        <a:gradFill flip="none" rotWithShape="1">
          <a:gsLst>
            <a:gs pos="0">
              <a:srgbClr val="64CE25"/>
            </a:gs>
            <a:gs pos="100000">
              <a:srgbClr val="911708"/>
            </a:gs>
            <a:gs pos="25000">
              <a:srgbClr val="95BB5B"/>
            </a:gs>
            <a:gs pos="50000">
              <a:srgbClr val="BBB55C"/>
            </a:gs>
            <a:gs pos="75000">
              <a:srgbClr val="BB9B56"/>
            </a:gs>
          </a:gsLst>
          <a:lin ang="16200000" scaled="0"/>
          <a:tileRect/>
        </a:gradFill>
        <a:ln>
          <a:noFill/>
        </a:ln>
      </xdr:spPr>
      <xdr:style>
        <a:lnRef idx="1">
          <a:schemeClr val="accent1"/>
        </a:lnRef>
        <a:fillRef idx="3">
          <a:schemeClr val="accent1"/>
        </a:fillRef>
        <a:effectRef idx="2">
          <a:schemeClr val="accent1"/>
        </a:effectRef>
        <a:fontRef idx="minor">
          <a:schemeClr val="lt1"/>
        </a:fontRef>
      </xdr:style>
      <xdr:txBody>
        <a:bodyPr rtlCol="0" anchor="ctr"/>
        <a:lstStyle/>
        <a:p>
          <a:pPr algn="ctr"/>
          <a:endParaRPr lang="en-US" sz="1100"/>
        </a:p>
      </xdr:txBody>
    </xdr:sp>
    <xdr:clientData/>
  </xdr:twoCellAnchor>
  <xdr:twoCellAnchor>
    <xdr:from>
      <xdr:col>0</xdr:col>
      <xdr:colOff>838200</xdr:colOff>
      <xdr:row>5</xdr:row>
      <xdr:rowOff>11348</xdr:rowOff>
    </xdr:from>
    <xdr:to>
      <xdr:col>0</xdr:col>
      <xdr:colOff>914400</xdr:colOff>
      <xdr:row>12</xdr:row>
      <xdr:rowOff>12700</xdr:rowOff>
    </xdr:to>
    <xdr:sp macro="" textlink="">
      <xdr:nvSpPr>
        <xdr:cNvPr id="14" name="Left Bracket 13"/>
        <xdr:cNvSpPr/>
      </xdr:nvSpPr>
      <xdr:spPr>
        <a:xfrm>
          <a:off x="838200" y="925748"/>
          <a:ext cx="76200" cy="1436452"/>
        </a:xfrm>
        <a:prstGeom prst="leftBracket">
          <a:avLst/>
        </a:prstGeom>
        <a:ln>
          <a:solidFill>
            <a:srgbClr val="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ctr"/>
          <a:endParaRPr lang="en-US" sz="1100"/>
        </a:p>
      </xdr:txBody>
    </xdr:sp>
    <xdr:clientData/>
  </xdr:twoCellAnchor>
  <xdr:twoCellAnchor>
    <xdr:from>
      <xdr:col>0</xdr:col>
      <xdr:colOff>838200</xdr:colOff>
      <xdr:row>12</xdr:row>
      <xdr:rowOff>63500</xdr:rowOff>
    </xdr:from>
    <xdr:to>
      <xdr:col>0</xdr:col>
      <xdr:colOff>914400</xdr:colOff>
      <xdr:row>18</xdr:row>
      <xdr:rowOff>76200</xdr:rowOff>
    </xdr:to>
    <xdr:sp macro="" textlink="">
      <xdr:nvSpPr>
        <xdr:cNvPr id="15" name="Left Bracket 14"/>
        <xdr:cNvSpPr/>
      </xdr:nvSpPr>
      <xdr:spPr>
        <a:xfrm>
          <a:off x="838200" y="2413000"/>
          <a:ext cx="76200" cy="1003300"/>
        </a:xfrm>
        <a:prstGeom prst="leftBracket">
          <a:avLst/>
        </a:prstGeom>
        <a:ln>
          <a:solidFill>
            <a:srgbClr val="000000"/>
          </a:solidFill>
        </a:ln>
      </xdr:spPr>
      <xdr:style>
        <a:lnRef idx="2">
          <a:schemeClr val="accent1"/>
        </a:lnRef>
        <a:fillRef idx="0">
          <a:schemeClr val="accent1"/>
        </a:fillRef>
        <a:effectRef idx="1">
          <a:schemeClr val="accent1"/>
        </a:effectRef>
        <a:fontRef idx="minor">
          <a:schemeClr val="tx1"/>
        </a:fontRef>
      </xdr:style>
      <xdr:txBody>
        <a:bodyPr wrap="square" rtlCol="0" anchor="ct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endParaRPr lang="en-US" sz="1100"/>
        </a:p>
      </xdr:txBody>
    </xdr:sp>
    <xdr:clientData/>
  </xdr:twoCellAnchor>
  <xdr:twoCellAnchor>
    <xdr:from>
      <xdr:col>0</xdr:col>
      <xdr:colOff>838200</xdr:colOff>
      <xdr:row>18</xdr:row>
      <xdr:rowOff>133351</xdr:rowOff>
    </xdr:from>
    <xdr:to>
      <xdr:col>0</xdr:col>
      <xdr:colOff>914400</xdr:colOff>
      <xdr:row>23</xdr:row>
      <xdr:rowOff>139701</xdr:rowOff>
    </xdr:to>
    <xdr:sp macro="" textlink="">
      <xdr:nvSpPr>
        <xdr:cNvPr id="16" name="Left Bracket 15"/>
        <xdr:cNvSpPr/>
      </xdr:nvSpPr>
      <xdr:spPr>
        <a:xfrm>
          <a:off x="838200" y="3473451"/>
          <a:ext cx="76200" cy="819150"/>
        </a:xfrm>
        <a:prstGeom prst="leftBracket">
          <a:avLst/>
        </a:prstGeom>
        <a:ln>
          <a:solidFill>
            <a:srgbClr val="000000"/>
          </a:solidFill>
        </a:ln>
      </xdr:spPr>
      <xdr:style>
        <a:lnRef idx="2">
          <a:schemeClr val="accent1"/>
        </a:lnRef>
        <a:fillRef idx="0">
          <a:schemeClr val="accent1"/>
        </a:fillRef>
        <a:effectRef idx="1">
          <a:schemeClr val="accent1"/>
        </a:effectRef>
        <a:fontRef idx="minor">
          <a:schemeClr val="tx1"/>
        </a:fontRef>
      </xdr:style>
      <xdr:txBody>
        <a:bodyPr wrap="square" rtlCol="0" anchor="ct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endParaRPr lang="en-US" sz="1100"/>
        </a:p>
      </xdr:txBody>
    </xdr:sp>
    <xdr:clientData/>
  </xdr:twoCellAnchor>
  <xdr:twoCellAnchor>
    <xdr:from>
      <xdr:col>0</xdr:col>
      <xdr:colOff>838200</xdr:colOff>
      <xdr:row>24</xdr:row>
      <xdr:rowOff>44450</xdr:rowOff>
    </xdr:from>
    <xdr:to>
      <xdr:col>0</xdr:col>
      <xdr:colOff>914400</xdr:colOff>
      <xdr:row>29</xdr:row>
      <xdr:rowOff>37646</xdr:rowOff>
    </xdr:to>
    <xdr:sp macro="" textlink="">
      <xdr:nvSpPr>
        <xdr:cNvPr id="17" name="Left Bracket 16"/>
        <xdr:cNvSpPr/>
      </xdr:nvSpPr>
      <xdr:spPr>
        <a:xfrm>
          <a:off x="838200" y="4362450"/>
          <a:ext cx="76200" cy="818696"/>
        </a:xfrm>
        <a:prstGeom prst="leftBracket">
          <a:avLst/>
        </a:prstGeom>
        <a:ln>
          <a:solidFill>
            <a:srgbClr val="000000"/>
          </a:solidFill>
        </a:ln>
      </xdr:spPr>
      <xdr:style>
        <a:lnRef idx="2">
          <a:schemeClr val="accent1"/>
        </a:lnRef>
        <a:fillRef idx="0">
          <a:schemeClr val="accent1"/>
        </a:fillRef>
        <a:effectRef idx="1">
          <a:schemeClr val="accent1"/>
        </a:effectRef>
        <a:fontRef idx="minor">
          <a:schemeClr val="tx1"/>
        </a:fontRef>
      </xdr:style>
      <xdr:txBody>
        <a:bodyPr wrap="square" rtlCol="0" anchor="ct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endParaRPr lang="en-US" sz="1100"/>
        </a:p>
      </xdr:txBody>
    </xdr:sp>
    <xdr:clientData/>
  </xdr:twoCellAnchor>
  <xdr:twoCellAnchor>
    <xdr:from>
      <xdr:col>0</xdr:col>
      <xdr:colOff>0</xdr:colOff>
      <xdr:row>7</xdr:row>
      <xdr:rowOff>251163</xdr:rowOff>
    </xdr:from>
    <xdr:to>
      <xdr:col>0</xdr:col>
      <xdr:colOff>804026</xdr:colOff>
      <xdr:row>8</xdr:row>
      <xdr:rowOff>234182</xdr:rowOff>
    </xdr:to>
    <xdr:sp macro="" textlink="">
      <xdr:nvSpPr>
        <xdr:cNvPr id="18" name="TextBox 17"/>
        <xdr:cNvSpPr txBox="1"/>
      </xdr:nvSpPr>
      <xdr:spPr>
        <a:xfrm>
          <a:off x="0" y="1495763"/>
          <a:ext cx="804026" cy="24971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p>
          <a:pPr algn="r"/>
          <a:r>
            <a:rPr lang="en-US" sz="1100">
              <a:latin typeface="Helvetica"/>
              <a:cs typeface="Helvetica"/>
            </a:rPr>
            <a:t>Very High</a:t>
          </a:r>
        </a:p>
      </xdr:txBody>
    </xdr:sp>
    <xdr:clientData/>
  </xdr:twoCellAnchor>
  <xdr:twoCellAnchor>
    <xdr:from>
      <xdr:col>0</xdr:col>
      <xdr:colOff>0</xdr:colOff>
      <xdr:row>14</xdr:row>
      <xdr:rowOff>84306</xdr:rowOff>
    </xdr:from>
    <xdr:to>
      <xdr:col>0</xdr:col>
      <xdr:colOff>804026</xdr:colOff>
      <xdr:row>16</xdr:row>
      <xdr:rowOff>3825</xdr:rowOff>
    </xdr:to>
    <xdr:sp macro="" textlink="">
      <xdr:nvSpPr>
        <xdr:cNvPr id="19" name="TextBox 18"/>
        <xdr:cNvSpPr txBox="1"/>
      </xdr:nvSpPr>
      <xdr:spPr>
        <a:xfrm>
          <a:off x="0" y="2764006"/>
          <a:ext cx="804026" cy="24971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r"/>
          <a:r>
            <a:rPr lang="en-US" sz="1100">
              <a:latin typeface="Helvetica"/>
              <a:cs typeface="Helvetica"/>
            </a:rPr>
            <a:t>High</a:t>
          </a:r>
        </a:p>
      </xdr:txBody>
    </xdr:sp>
    <xdr:clientData/>
  </xdr:twoCellAnchor>
  <xdr:twoCellAnchor>
    <xdr:from>
      <xdr:col>0</xdr:col>
      <xdr:colOff>12700</xdr:colOff>
      <xdr:row>20</xdr:row>
      <xdr:rowOff>97412</xdr:rowOff>
    </xdr:from>
    <xdr:to>
      <xdr:col>0</xdr:col>
      <xdr:colOff>816726</xdr:colOff>
      <xdr:row>22</xdr:row>
      <xdr:rowOff>16931</xdr:rowOff>
    </xdr:to>
    <xdr:sp macro="" textlink="">
      <xdr:nvSpPr>
        <xdr:cNvPr id="20" name="TextBox 19"/>
        <xdr:cNvSpPr txBox="1"/>
      </xdr:nvSpPr>
      <xdr:spPr>
        <a:xfrm>
          <a:off x="12700" y="3767712"/>
          <a:ext cx="804026" cy="24971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r"/>
          <a:r>
            <a:rPr lang="en-US" sz="1100">
              <a:latin typeface="Helvetica"/>
              <a:cs typeface="Helvetica"/>
            </a:rPr>
            <a:t>Moderate</a:t>
          </a:r>
        </a:p>
      </xdr:txBody>
    </xdr:sp>
    <xdr:clientData/>
  </xdr:twoCellAnchor>
  <xdr:twoCellAnchor>
    <xdr:from>
      <xdr:col>0</xdr:col>
      <xdr:colOff>12700</xdr:colOff>
      <xdr:row>26</xdr:row>
      <xdr:rowOff>25805</xdr:rowOff>
    </xdr:from>
    <xdr:to>
      <xdr:col>0</xdr:col>
      <xdr:colOff>816726</xdr:colOff>
      <xdr:row>27</xdr:row>
      <xdr:rowOff>110424</xdr:rowOff>
    </xdr:to>
    <xdr:sp macro="" textlink="">
      <xdr:nvSpPr>
        <xdr:cNvPr id="21" name="TextBox 20"/>
        <xdr:cNvSpPr txBox="1"/>
      </xdr:nvSpPr>
      <xdr:spPr>
        <a:xfrm>
          <a:off x="12700" y="4674005"/>
          <a:ext cx="804026" cy="24971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r"/>
          <a:r>
            <a:rPr lang="en-US" sz="1100">
              <a:latin typeface="Helvetica"/>
              <a:cs typeface="Helvetica"/>
            </a:rPr>
            <a:t>Low</a:t>
          </a:r>
        </a:p>
      </xdr:txBody>
    </xdr:sp>
    <xdr:clientData/>
  </xdr:twoCellAnchor>
  <xdr:twoCellAnchor>
    <xdr:from>
      <xdr:col>0</xdr:col>
      <xdr:colOff>19050</xdr:colOff>
      <xdr:row>4</xdr:row>
      <xdr:rowOff>163749</xdr:rowOff>
    </xdr:from>
    <xdr:to>
      <xdr:col>0</xdr:col>
      <xdr:colOff>2203450</xdr:colOff>
      <xdr:row>29</xdr:row>
      <xdr:rowOff>25400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139700</xdr:colOff>
      <xdr:row>16</xdr:row>
      <xdr:rowOff>139700</xdr:rowOff>
    </xdr:from>
    <xdr:to>
      <xdr:col>6</xdr:col>
      <xdr:colOff>2705100</xdr:colOff>
      <xdr:row>29</xdr:row>
      <xdr:rowOff>127000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127000</xdr:colOff>
      <xdr:row>26</xdr:row>
      <xdr:rowOff>127000</xdr:rowOff>
    </xdr:from>
    <xdr:to>
      <xdr:col>6</xdr:col>
      <xdr:colOff>2641599</xdr:colOff>
      <xdr:row>29</xdr:row>
      <xdr:rowOff>62587</xdr:rowOff>
    </xdr:to>
    <xdr:grpSp>
      <xdr:nvGrpSpPr>
        <xdr:cNvPr id="35" name="Group 34"/>
        <xdr:cNvGrpSpPr/>
      </xdr:nvGrpSpPr>
      <xdr:grpSpPr>
        <a:xfrm>
          <a:off x="4572000" y="4775200"/>
          <a:ext cx="3936999" cy="430887"/>
          <a:chOff x="4572000" y="4584700"/>
          <a:chExt cx="4118113" cy="430887"/>
        </a:xfrm>
      </xdr:grpSpPr>
      <xdr:sp macro="" textlink="">
        <xdr:nvSpPr>
          <xdr:cNvPr id="25" name="TextBox 24"/>
          <xdr:cNvSpPr txBox="1"/>
        </xdr:nvSpPr>
        <xdr:spPr>
          <a:xfrm>
            <a:off x="8089900" y="4584700"/>
            <a:ext cx="600213" cy="43088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noAutofit/>
          </a:bodyPr>
          <a:lstStyle/>
          <a:p>
            <a:pPr algn="r"/>
            <a:r>
              <a:rPr lang="en-US" sz="1100">
                <a:latin typeface="Helvetica"/>
                <a:cs typeface="Helvetica"/>
              </a:rPr>
              <a:t>Higher</a:t>
            </a:r>
          </a:p>
          <a:p>
            <a:pPr algn="r"/>
            <a:r>
              <a:rPr lang="en-US" sz="1100">
                <a:latin typeface="Helvetica"/>
                <a:cs typeface="Helvetica"/>
              </a:rPr>
              <a:t>Risk</a:t>
            </a:r>
          </a:p>
        </xdr:txBody>
      </xdr:sp>
      <xdr:sp macro="" textlink="">
        <xdr:nvSpPr>
          <xdr:cNvPr id="26" name="TextBox 25"/>
          <xdr:cNvSpPr txBox="1"/>
        </xdr:nvSpPr>
        <xdr:spPr>
          <a:xfrm>
            <a:off x="4572000" y="4584700"/>
            <a:ext cx="596900" cy="43088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n-US" sz="1100">
                <a:latin typeface="Helvetica"/>
                <a:cs typeface="Helvetica"/>
              </a:rPr>
              <a:t>Lower</a:t>
            </a:r>
          </a:p>
          <a:p>
            <a:r>
              <a:rPr lang="en-US" sz="1100">
                <a:latin typeface="Helvetica"/>
                <a:cs typeface="Helvetica"/>
              </a:rPr>
              <a:t>Risk</a:t>
            </a:r>
          </a:p>
        </xdr:txBody>
      </xdr:sp>
      <xdr:cxnSp macro="">
        <xdr:nvCxnSpPr>
          <xdr:cNvPr id="28" name="Straight Connector 27"/>
          <xdr:cNvCxnSpPr>
            <a:stCxn id="26" idx="3"/>
            <a:endCxn id="25" idx="1"/>
          </xdr:cNvCxnSpPr>
        </xdr:nvCxnSpPr>
        <xdr:spPr>
          <a:xfrm>
            <a:off x="5168900" y="4800144"/>
            <a:ext cx="2921000" cy="1588"/>
          </a:xfrm>
          <a:prstGeom prst="line">
            <a:avLst/>
          </a:prstGeom>
          <a:ln w="63500">
            <a:solidFill>
              <a:schemeClr val="tx1"/>
            </a:solidFill>
            <a:headEnd type="triangle"/>
            <a:tailEnd type="triangle"/>
          </a:ln>
          <a:effectLst/>
        </xdr:spPr>
        <xdr:style>
          <a:lnRef idx="2">
            <a:schemeClr val="accent1"/>
          </a:lnRef>
          <a:fillRef idx="0">
            <a:schemeClr val="accent1"/>
          </a:fillRef>
          <a:effectRef idx="1">
            <a:schemeClr val="accent1"/>
          </a:effectRef>
          <a:fontRef idx="minor">
            <a:schemeClr val="tx1"/>
          </a:fontRef>
        </xdr:style>
      </xdr:cxn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N21"/>
  <sheetViews>
    <sheetView showGridLines="0" view="pageLayout" workbookViewId="0">
      <selection activeCell="A2" sqref="A2"/>
    </sheetView>
  </sheetViews>
  <sheetFormatPr baseColWidth="10" defaultRowHeight="44" customHeight="1"/>
  <cols>
    <col min="1" max="1" width="4.140625" style="8" customWidth="1"/>
    <col min="2" max="2" width="15.85546875" style="9" customWidth="1"/>
    <col min="3" max="4" width="6.85546875" style="10" customWidth="1"/>
    <col min="5" max="5" width="6.85546875" style="11" customWidth="1"/>
    <col min="6" max="6" width="15.85546875" style="12" customWidth="1"/>
    <col min="7" max="7" width="8.140625" style="10" customWidth="1"/>
    <col min="8" max="8" width="15.85546875" style="12" customWidth="1"/>
    <col min="9" max="10" width="6.85546875" style="10" customWidth="1"/>
    <col min="11" max="11" width="6.85546875" style="11" customWidth="1"/>
    <col min="12" max="12" width="11.85546875" style="13" customWidth="1"/>
    <col min="13" max="13" width="9.28515625" style="14" customWidth="1"/>
    <col min="14" max="14" width="9.28515625" style="17" customWidth="1"/>
    <col min="15" max="16384" width="10.7109375" style="15"/>
  </cols>
  <sheetData>
    <row r="1" spans="1:14" s="7" customFormat="1" ht="167" customHeight="1">
      <c r="A1" s="1" t="s">
        <v>69</v>
      </c>
      <c r="B1" s="2" t="s">
        <v>70</v>
      </c>
      <c r="C1" s="3" t="s">
        <v>71</v>
      </c>
      <c r="D1" s="3" t="s">
        <v>72</v>
      </c>
      <c r="E1" s="3" t="s">
        <v>73</v>
      </c>
      <c r="F1" s="4" t="s">
        <v>74</v>
      </c>
      <c r="G1" s="3" t="s">
        <v>75</v>
      </c>
      <c r="H1" s="4" t="s">
        <v>76</v>
      </c>
      <c r="I1" s="3" t="s">
        <v>77</v>
      </c>
      <c r="J1" s="3" t="s">
        <v>78</v>
      </c>
      <c r="K1" s="3" t="s">
        <v>79</v>
      </c>
      <c r="L1" s="5" t="s">
        <v>80</v>
      </c>
      <c r="M1" s="6" t="s">
        <v>81</v>
      </c>
      <c r="N1" s="16"/>
    </row>
    <row r="2" spans="1:14" ht="44" customHeight="1">
      <c r="A2" s="8">
        <v>1</v>
      </c>
      <c r="B2" s="9" t="s">
        <v>82</v>
      </c>
      <c r="C2" s="10">
        <v>4</v>
      </c>
      <c r="D2" s="10">
        <v>4</v>
      </c>
      <c r="E2" s="11">
        <f>IF(OR(C2&gt;0,D2&gt;0),(C2+1)*(D2+1),0)</f>
        <v>25</v>
      </c>
      <c r="F2" s="12" t="s">
        <v>83</v>
      </c>
      <c r="G2" s="10" t="s">
        <v>84</v>
      </c>
      <c r="H2" s="12" t="s">
        <v>85</v>
      </c>
      <c r="I2" s="10">
        <v>2</v>
      </c>
      <c r="J2" s="10">
        <v>2</v>
      </c>
      <c r="K2" s="11">
        <f>IF(OR(I2&gt;0,J2&gt;0),(I2+1)*(J2+1),0)</f>
        <v>9</v>
      </c>
      <c r="L2" s="13" t="s">
        <v>44</v>
      </c>
      <c r="M2" s="14">
        <v>38731</v>
      </c>
    </row>
    <row r="3" spans="1:14" ht="44" customHeight="1">
      <c r="A3" s="8">
        <v>2</v>
      </c>
      <c r="B3" s="9" t="s">
        <v>86</v>
      </c>
      <c r="C3" s="10">
        <v>4</v>
      </c>
      <c r="D3" s="10">
        <v>4</v>
      </c>
      <c r="E3" s="11">
        <f t="shared" ref="E3:E21" si="0">IF(OR(C3&gt;0,D3&gt;0),(C3+1)*(D3+1),0)</f>
        <v>25</v>
      </c>
      <c r="F3" s="12" t="s">
        <v>87</v>
      </c>
      <c r="G3" s="10" t="s">
        <v>88</v>
      </c>
      <c r="H3" s="12" t="s">
        <v>89</v>
      </c>
      <c r="I3" s="10">
        <v>4</v>
      </c>
      <c r="J3" s="10">
        <v>1</v>
      </c>
      <c r="K3" s="11">
        <f t="shared" ref="K3:K21" si="1">IF(OR(I3&gt;0,J3&gt;0),(I3+1)*(J3+1),0)</f>
        <v>10</v>
      </c>
      <c r="L3" s="13" t="s">
        <v>90</v>
      </c>
      <c r="M3" s="14">
        <v>38741</v>
      </c>
    </row>
    <row r="4" spans="1:14" ht="44" customHeight="1">
      <c r="A4" s="8">
        <v>3</v>
      </c>
      <c r="B4" s="9" t="s">
        <v>91</v>
      </c>
      <c r="C4" s="10">
        <v>3</v>
      </c>
      <c r="D4" s="10">
        <v>4</v>
      </c>
      <c r="E4" s="11">
        <f t="shared" si="0"/>
        <v>20</v>
      </c>
      <c r="F4" s="12" t="s">
        <v>92</v>
      </c>
      <c r="G4" s="10" t="s">
        <v>84</v>
      </c>
      <c r="H4" s="12" t="s">
        <v>48</v>
      </c>
      <c r="I4" s="10">
        <v>2</v>
      </c>
      <c r="J4" s="10">
        <v>2</v>
      </c>
      <c r="K4" s="11">
        <f t="shared" si="1"/>
        <v>9</v>
      </c>
      <c r="L4" s="13" t="s">
        <v>49</v>
      </c>
      <c r="M4" s="14">
        <v>38734</v>
      </c>
    </row>
    <row r="5" spans="1:14" ht="44" customHeight="1">
      <c r="A5" s="8">
        <v>4</v>
      </c>
      <c r="B5" s="9" t="s">
        <v>50</v>
      </c>
      <c r="C5" s="10">
        <v>3</v>
      </c>
      <c r="D5" s="10">
        <v>3</v>
      </c>
      <c r="E5" s="11">
        <f t="shared" si="0"/>
        <v>16</v>
      </c>
      <c r="F5" s="12" t="s">
        <v>51</v>
      </c>
      <c r="G5" s="10" t="s">
        <v>84</v>
      </c>
      <c r="H5" s="12" t="s">
        <v>52</v>
      </c>
      <c r="I5" s="10">
        <v>1</v>
      </c>
      <c r="J5" s="10">
        <v>2</v>
      </c>
      <c r="K5" s="11">
        <f t="shared" si="1"/>
        <v>6</v>
      </c>
      <c r="L5" s="13" t="s">
        <v>90</v>
      </c>
      <c r="M5" s="14">
        <v>38762</v>
      </c>
    </row>
    <row r="6" spans="1:14" ht="44" customHeight="1">
      <c r="A6" s="8">
        <v>5</v>
      </c>
      <c r="B6" s="9" t="s">
        <v>53</v>
      </c>
      <c r="C6" s="10">
        <v>3</v>
      </c>
      <c r="D6" s="10">
        <v>4</v>
      </c>
      <c r="E6" s="11">
        <f t="shared" si="0"/>
        <v>20</v>
      </c>
      <c r="F6" s="12" t="s">
        <v>54</v>
      </c>
      <c r="G6" s="10" t="s">
        <v>84</v>
      </c>
      <c r="H6" s="12" t="s">
        <v>55</v>
      </c>
      <c r="I6" s="10">
        <v>2</v>
      </c>
      <c r="J6" s="10">
        <v>2</v>
      </c>
      <c r="K6" s="11">
        <f t="shared" si="1"/>
        <v>9</v>
      </c>
      <c r="L6" s="13" t="s">
        <v>49</v>
      </c>
      <c r="M6" s="14">
        <v>38749</v>
      </c>
    </row>
    <row r="7" spans="1:14" ht="44" customHeight="1">
      <c r="A7" s="8">
        <v>6</v>
      </c>
      <c r="B7" s="9" t="s">
        <v>56</v>
      </c>
      <c r="C7" s="10">
        <v>4</v>
      </c>
      <c r="D7" s="10">
        <v>4</v>
      </c>
      <c r="E7" s="11">
        <f t="shared" si="0"/>
        <v>25</v>
      </c>
      <c r="F7" s="12" t="s">
        <v>57</v>
      </c>
      <c r="G7" s="10" t="s">
        <v>58</v>
      </c>
      <c r="H7" s="12" t="s">
        <v>59</v>
      </c>
      <c r="I7" s="10">
        <v>1</v>
      </c>
      <c r="J7" s="10">
        <v>1</v>
      </c>
      <c r="K7" s="11">
        <f t="shared" si="1"/>
        <v>4</v>
      </c>
      <c r="L7" s="13" t="s">
        <v>90</v>
      </c>
      <c r="M7" s="14">
        <v>38736</v>
      </c>
    </row>
    <row r="8" spans="1:14" ht="44" customHeight="1">
      <c r="A8" s="8">
        <v>7</v>
      </c>
      <c r="B8" s="9" t="s">
        <v>60</v>
      </c>
      <c r="C8" s="10">
        <v>2</v>
      </c>
      <c r="D8" s="10">
        <v>4</v>
      </c>
      <c r="E8" s="11">
        <f t="shared" si="0"/>
        <v>15</v>
      </c>
      <c r="F8" s="12" t="s">
        <v>61</v>
      </c>
      <c r="G8" s="10" t="s">
        <v>84</v>
      </c>
      <c r="H8" s="12" t="s">
        <v>62</v>
      </c>
      <c r="I8" s="10">
        <v>2</v>
      </c>
      <c r="J8" s="10">
        <v>3</v>
      </c>
      <c r="K8" s="11">
        <f t="shared" si="1"/>
        <v>12</v>
      </c>
      <c r="L8" s="13" t="s">
        <v>49</v>
      </c>
      <c r="M8" s="14">
        <v>38741</v>
      </c>
    </row>
    <row r="9" spans="1:14" ht="44" customHeight="1">
      <c r="A9" s="8">
        <v>8</v>
      </c>
      <c r="B9" s="9" t="s">
        <v>63</v>
      </c>
      <c r="C9" s="10">
        <v>3</v>
      </c>
      <c r="D9" s="10">
        <v>2</v>
      </c>
      <c r="E9" s="11">
        <f t="shared" si="0"/>
        <v>12</v>
      </c>
      <c r="F9" s="12" t="s">
        <v>64</v>
      </c>
      <c r="G9" s="10" t="s">
        <v>84</v>
      </c>
      <c r="H9" s="12" t="s">
        <v>65</v>
      </c>
      <c r="I9" s="10">
        <v>2</v>
      </c>
      <c r="J9" s="10">
        <v>1</v>
      </c>
      <c r="K9" s="11">
        <f t="shared" si="1"/>
        <v>6</v>
      </c>
      <c r="L9" s="13" t="s">
        <v>66</v>
      </c>
      <c r="M9" s="14">
        <v>38755</v>
      </c>
    </row>
    <row r="10" spans="1:14" ht="44" customHeight="1">
      <c r="A10" s="8">
        <v>9</v>
      </c>
      <c r="B10" s="9" t="s">
        <v>67</v>
      </c>
      <c r="C10" s="10">
        <v>3</v>
      </c>
      <c r="D10" s="10">
        <v>3</v>
      </c>
      <c r="E10" s="11">
        <f t="shared" si="0"/>
        <v>16</v>
      </c>
      <c r="F10" s="12" t="s">
        <v>68</v>
      </c>
      <c r="G10" s="10" t="s">
        <v>84</v>
      </c>
      <c r="H10" s="12" t="s">
        <v>39</v>
      </c>
      <c r="I10" s="10">
        <v>2</v>
      </c>
      <c r="J10" s="10">
        <v>2</v>
      </c>
      <c r="K10" s="11">
        <f t="shared" si="1"/>
        <v>9</v>
      </c>
      <c r="L10" s="13" t="s">
        <v>66</v>
      </c>
      <c r="M10" s="14">
        <v>38756</v>
      </c>
    </row>
    <row r="11" spans="1:14" ht="44" customHeight="1">
      <c r="A11" s="8">
        <v>10</v>
      </c>
      <c r="B11" s="9" t="s">
        <v>40</v>
      </c>
      <c r="C11" s="10">
        <v>2</v>
      </c>
      <c r="D11" s="10">
        <v>2</v>
      </c>
      <c r="E11" s="11">
        <f t="shared" si="0"/>
        <v>9</v>
      </c>
      <c r="F11" s="12" t="s">
        <v>41</v>
      </c>
      <c r="G11" s="10" t="s">
        <v>42</v>
      </c>
      <c r="H11" s="12" t="s">
        <v>43</v>
      </c>
      <c r="I11" s="10">
        <v>2</v>
      </c>
      <c r="J11" s="10">
        <v>2</v>
      </c>
      <c r="K11" s="11">
        <f t="shared" si="1"/>
        <v>9</v>
      </c>
      <c r="L11" s="13" t="s">
        <v>49</v>
      </c>
      <c r="M11" s="14">
        <v>38767</v>
      </c>
    </row>
    <row r="12" spans="1:14" ht="44" customHeight="1">
      <c r="A12" s="8">
        <v>11</v>
      </c>
      <c r="E12" s="11">
        <f t="shared" si="0"/>
        <v>0</v>
      </c>
      <c r="K12" s="11">
        <f t="shared" si="1"/>
        <v>0</v>
      </c>
    </row>
    <row r="13" spans="1:14" ht="44" customHeight="1">
      <c r="A13" s="8">
        <v>12</v>
      </c>
      <c r="E13" s="11">
        <f t="shared" si="0"/>
        <v>0</v>
      </c>
      <c r="K13" s="11">
        <f t="shared" si="1"/>
        <v>0</v>
      </c>
    </row>
    <row r="14" spans="1:14" ht="44" customHeight="1">
      <c r="A14" s="8">
        <v>13</v>
      </c>
      <c r="E14" s="11">
        <f t="shared" si="0"/>
        <v>0</v>
      </c>
      <c r="K14" s="11">
        <f t="shared" si="1"/>
        <v>0</v>
      </c>
    </row>
    <row r="15" spans="1:14" ht="44" customHeight="1">
      <c r="A15" s="8">
        <v>14</v>
      </c>
      <c r="E15" s="11">
        <f t="shared" si="0"/>
        <v>0</v>
      </c>
      <c r="K15" s="11">
        <f t="shared" si="1"/>
        <v>0</v>
      </c>
    </row>
    <row r="16" spans="1:14" ht="44" customHeight="1">
      <c r="A16" s="8">
        <v>15</v>
      </c>
      <c r="E16" s="11">
        <f t="shared" si="0"/>
        <v>0</v>
      </c>
      <c r="K16" s="11">
        <f t="shared" si="1"/>
        <v>0</v>
      </c>
    </row>
    <row r="17" spans="1:11" ht="44" customHeight="1">
      <c r="A17" s="8">
        <v>16</v>
      </c>
      <c r="E17" s="11">
        <f t="shared" si="0"/>
        <v>0</v>
      </c>
      <c r="K17" s="11">
        <f t="shared" si="1"/>
        <v>0</v>
      </c>
    </row>
    <row r="18" spans="1:11" ht="44" customHeight="1">
      <c r="A18" s="8">
        <v>17</v>
      </c>
      <c r="E18" s="11">
        <f t="shared" si="0"/>
        <v>0</v>
      </c>
      <c r="K18" s="11">
        <f t="shared" si="1"/>
        <v>0</v>
      </c>
    </row>
    <row r="19" spans="1:11" ht="44" customHeight="1">
      <c r="A19" s="8">
        <v>18</v>
      </c>
      <c r="E19" s="11">
        <f t="shared" si="0"/>
        <v>0</v>
      </c>
      <c r="K19" s="11">
        <f t="shared" si="1"/>
        <v>0</v>
      </c>
    </row>
    <row r="20" spans="1:11" ht="44" customHeight="1">
      <c r="A20" s="8">
        <v>19</v>
      </c>
      <c r="E20" s="11">
        <f t="shared" si="0"/>
        <v>0</v>
      </c>
      <c r="K20" s="11">
        <f t="shared" si="1"/>
        <v>0</v>
      </c>
    </row>
    <row r="21" spans="1:11" ht="44" customHeight="1">
      <c r="A21" s="8">
        <v>20</v>
      </c>
      <c r="E21" s="11">
        <f t="shared" si="0"/>
        <v>0</v>
      </c>
      <c r="K21" s="11">
        <f t="shared" si="1"/>
        <v>0</v>
      </c>
    </row>
  </sheetData>
  <phoneticPr fontId="1" type="noConversion"/>
  <conditionalFormatting sqref="I1:J1048576 C1:D1048576">
    <cfRule type="cellIs" dxfId="2" priority="0" stopIfTrue="1" operator="equal">
      <formula>2</formula>
    </cfRule>
    <cfRule type="cellIs" dxfId="1" priority="0" stopIfTrue="1" operator="equal">
      <formula>3</formula>
    </cfRule>
    <cfRule type="cellIs" dxfId="0" priority="0" stopIfTrue="1" operator="equal">
      <formula>4</formula>
    </cfRule>
  </conditionalFormatting>
  <dataValidations count="2">
    <dataValidation type="list" allowBlank="1" showInputMessage="1" showErrorMessage="1" sqref="G2:G1048576">
      <formula1>"Accept, Avoid, Mitigate, Transfer"</formula1>
    </dataValidation>
    <dataValidation type="whole" allowBlank="1" showInputMessage="1" showErrorMessage="1" sqref="I2:J1048576 C2:D1048576">
      <formula1>1</formula1>
      <formula2>4</formula2>
    </dataValidation>
  </dataValidations>
  <printOptions horizontalCentered="1"/>
  <pageMargins left="0.5" right="0.5" top="0.5" bottom="0.5" header="0.5" footer="0.5"/>
  <pageSetup scale="84" fitToHeight="0" orientation="landscape" horizontalDpi="4294967292" verticalDpi="4294967292"/>
  <drawing r:id="rId1"/>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I30"/>
  <sheetViews>
    <sheetView showGridLines="0" tabSelected="1" view="pageLayout" workbookViewId="0"/>
  </sheetViews>
  <sheetFormatPr baseColWidth="10" defaultRowHeight="13"/>
  <cols>
    <col min="1" max="1" width="27.28515625" style="20" customWidth="1"/>
    <col min="2" max="2" width="18" style="20" customWidth="1"/>
    <col min="3" max="3" width="2" style="20" customWidth="1"/>
    <col min="4" max="4" width="2.7109375" style="20" customWidth="1"/>
    <col min="5" max="5" width="3.85546875" style="20" customWidth="1"/>
    <col min="6" max="6" width="12.140625" style="20" customWidth="1"/>
    <col min="7" max="7" width="32.140625" style="20" customWidth="1"/>
    <col min="10" max="16384" width="10.7109375" style="20"/>
  </cols>
  <sheetData>
    <row r="1" spans="1:7" ht="19">
      <c r="A1" s="23" t="s">
        <v>32</v>
      </c>
    </row>
    <row r="3" spans="1:7" ht="14">
      <c r="A3" s="28" t="s">
        <v>33</v>
      </c>
      <c r="B3" s="24"/>
      <c r="D3" s="49" t="s">
        <v>34</v>
      </c>
      <c r="E3" s="55" t="s">
        <v>25</v>
      </c>
      <c r="F3" s="31"/>
      <c r="G3" s="24"/>
    </row>
    <row r="4" spans="1:7">
      <c r="A4" s="25"/>
      <c r="B4" s="26"/>
      <c r="D4" s="50"/>
      <c r="E4" s="53"/>
      <c r="F4" s="33"/>
      <c r="G4" s="26"/>
    </row>
    <row r="5" spans="1:7">
      <c r="A5" s="25"/>
      <c r="B5" s="26"/>
      <c r="D5" s="50"/>
      <c r="E5" s="53"/>
      <c r="F5" s="33"/>
      <c r="G5" s="26"/>
    </row>
    <row r="6" spans="1:7">
      <c r="A6" s="25"/>
      <c r="B6" s="26"/>
      <c r="D6" s="50"/>
      <c r="E6" s="53"/>
      <c r="F6" s="33"/>
      <c r="G6" s="26"/>
    </row>
    <row r="7" spans="1:7">
      <c r="A7" s="25"/>
      <c r="B7" s="26"/>
      <c r="D7" s="50"/>
      <c r="E7" s="53"/>
      <c r="F7" s="33"/>
      <c r="G7" s="26"/>
    </row>
    <row r="8" spans="1:7" ht="21" customHeight="1">
      <c r="A8" s="25"/>
      <c r="B8" s="26"/>
      <c r="D8" s="50"/>
      <c r="E8" s="53"/>
      <c r="F8" s="33"/>
      <c r="G8" s="26"/>
    </row>
    <row r="9" spans="1:7" ht="27" customHeight="1">
      <c r="A9" s="25"/>
      <c r="B9" s="47" t="str">
        <f>Scratchpad!A21&amp;Scratchpad!A22&amp;Scratchpad!A23&amp;Scratchpad!A24&amp;Scratchpad!A25&amp;Scratchpad!A26&amp;Scratchpad!A27&amp;Scratchpad!A28&amp;Scratchpad!A29&amp;Scratchpad!A30&amp;Scratchpad!A31</f>
        <v>Before risk planning, this project was assigned a weighted project risk score of 18.3, which is considered very high risk. After planning, the weighted risk score for the project has been reduced to 8.3. The project may now be considered moderate risk, provided the plan is followed.</v>
      </c>
      <c r="D9" s="50"/>
      <c r="E9" s="52" t="s">
        <v>26</v>
      </c>
      <c r="F9" s="32"/>
      <c r="G9" s="29"/>
    </row>
    <row r="10" spans="1:7">
      <c r="A10" s="25"/>
      <c r="B10" s="47"/>
      <c r="D10" s="50"/>
      <c r="E10" s="53"/>
      <c r="F10" s="33"/>
      <c r="G10" s="26"/>
    </row>
    <row r="11" spans="1:7">
      <c r="A11" s="25"/>
      <c r="B11" s="47"/>
      <c r="D11" s="50"/>
      <c r="E11" s="53"/>
      <c r="F11" s="33"/>
      <c r="G11" s="26"/>
    </row>
    <row r="12" spans="1:7">
      <c r="A12" s="25"/>
      <c r="B12" s="47"/>
      <c r="D12" s="50"/>
      <c r="E12" s="53"/>
      <c r="F12" s="33"/>
      <c r="G12" s="26"/>
    </row>
    <row r="13" spans="1:7">
      <c r="A13" s="25"/>
      <c r="B13" s="47"/>
      <c r="D13" s="50"/>
      <c r="E13" s="53"/>
      <c r="F13" s="33"/>
      <c r="G13" s="26"/>
    </row>
    <row r="14" spans="1:7">
      <c r="A14" s="25"/>
      <c r="B14" s="47"/>
      <c r="D14" s="51"/>
      <c r="E14" s="54"/>
      <c r="F14" s="34"/>
      <c r="G14" s="30"/>
    </row>
    <row r="15" spans="1:7">
      <c r="A15" s="25"/>
      <c r="B15" s="47"/>
    </row>
    <row r="16" spans="1:7">
      <c r="A16" s="27"/>
      <c r="B16" s="47"/>
      <c r="C16" s="21"/>
      <c r="D16" s="56" t="str">
        <f>IF(Scratchpad!B19&gt;0,"This plan has reduced the number of high and very high risks by "&amp;Scratchpad!B19&amp;"%.","This plan has not reduced the number of high and very high risks.")</f>
        <v>This plan has reduced the number of high and very high risks by 78%.</v>
      </c>
      <c r="E16" s="58"/>
      <c r="F16" s="58"/>
      <c r="G16" s="58"/>
    </row>
    <row r="17" spans="1:7">
      <c r="A17" s="35"/>
      <c r="B17" s="47"/>
      <c r="C17" s="21"/>
      <c r="D17" s="37"/>
      <c r="E17" s="37"/>
      <c r="F17" s="37"/>
      <c r="G17" s="22"/>
    </row>
    <row r="18" spans="1:7">
      <c r="A18" s="35"/>
      <c r="B18" s="47"/>
      <c r="C18" s="21"/>
      <c r="D18" s="37"/>
      <c r="E18" s="37"/>
      <c r="F18" s="37"/>
      <c r="G18" s="22"/>
    </row>
    <row r="19" spans="1:7">
      <c r="A19" s="35"/>
      <c r="B19" s="47"/>
      <c r="C19" s="21"/>
      <c r="D19" s="37"/>
      <c r="E19" s="37"/>
      <c r="F19" s="37"/>
      <c r="G19" s="22"/>
    </row>
    <row r="20" spans="1:7">
      <c r="A20" s="35"/>
      <c r="B20" s="47"/>
      <c r="C20" s="21"/>
      <c r="D20" s="37"/>
      <c r="E20" s="37"/>
      <c r="F20" s="37"/>
      <c r="G20" s="22"/>
    </row>
    <row r="21" spans="1:7">
      <c r="A21" s="35"/>
      <c r="B21" s="47"/>
      <c r="C21" s="21"/>
      <c r="D21" s="37"/>
      <c r="E21" s="37"/>
      <c r="F21" s="37"/>
      <c r="G21" s="22"/>
    </row>
    <row r="22" spans="1:7">
      <c r="A22" s="35"/>
      <c r="B22" s="47"/>
      <c r="C22" s="21"/>
      <c r="D22" s="56"/>
      <c r="E22" s="57"/>
      <c r="F22" s="57"/>
    </row>
    <row r="23" spans="1:7" ht="12" customHeight="1">
      <c r="A23" s="35"/>
      <c r="B23" s="47"/>
      <c r="C23" s="21"/>
      <c r="D23" s="57"/>
      <c r="E23" s="57"/>
      <c r="F23" s="57"/>
    </row>
    <row r="24" spans="1:7">
      <c r="A24" s="35"/>
      <c r="B24" s="47"/>
      <c r="C24" s="21"/>
      <c r="D24" s="57"/>
      <c r="E24" s="57"/>
      <c r="F24" s="57"/>
    </row>
    <row r="25" spans="1:7">
      <c r="A25" s="35"/>
      <c r="B25" s="47"/>
      <c r="C25" s="21"/>
      <c r="D25" s="57"/>
      <c r="E25" s="57"/>
      <c r="F25" s="57"/>
    </row>
    <row r="26" spans="1:7">
      <c r="A26" s="35"/>
      <c r="B26" s="47"/>
      <c r="C26" s="21"/>
      <c r="D26" s="57"/>
      <c r="E26" s="57"/>
      <c r="F26" s="57"/>
    </row>
    <row r="27" spans="1:7">
      <c r="A27" s="35"/>
      <c r="B27" s="47"/>
      <c r="C27" s="21"/>
      <c r="D27" s="57"/>
      <c r="E27" s="57"/>
      <c r="F27" s="57"/>
    </row>
    <row r="28" spans="1:7">
      <c r="A28" s="35"/>
      <c r="B28" s="47"/>
      <c r="C28" s="21"/>
      <c r="D28" s="57"/>
      <c r="E28" s="57"/>
      <c r="F28" s="57"/>
    </row>
    <row r="29" spans="1:7">
      <c r="A29" s="35"/>
      <c r="B29" s="47"/>
      <c r="C29" s="21"/>
      <c r="D29" s="57"/>
      <c r="E29" s="57"/>
      <c r="F29" s="57"/>
    </row>
    <row r="30" spans="1:7">
      <c r="A30" s="36"/>
      <c r="B30" s="48"/>
      <c r="C30" s="21"/>
      <c r="D30" s="57"/>
      <c r="E30" s="57"/>
      <c r="F30" s="57"/>
    </row>
  </sheetData>
  <mergeCells count="6">
    <mergeCell ref="B9:B30"/>
    <mergeCell ref="D3:D14"/>
    <mergeCell ref="E9:E14"/>
    <mergeCell ref="E3:E8"/>
    <mergeCell ref="D22:F30"/>
    <mergeCell ref="D16:G16"/>
  </mergeCells>
  <phoneticPr fontId="1" type="noConversion"/>
  <pageMargins left="0.75" right="0.75" top="1" bottom="1" header="0.5" footer="0.5"/>
  <pageSetup scale="99" orientation="landscape" horizontalDpi="4294967292" verticalDpi="4294967292"/>
  <drawing r:id="rId1"/>
  <extLst>
    <ext xmlns:mx="http://schemas.microsoft.com/office/mac/excel/2008/main" uri="http://schemas.microsoft.com/office/mac/excel/2008/main">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J33"/>
  <sheetViews>
    <sheetView showGridLines="0" view="pageLayout" workbookViewId="0">
      <selection activeCell="B17" sqref="B17"/>
    </sheetView>
  </sheetViews>
  <sheetFormatPr baseColWidth="10" defaultColWidth="6.42578125" defaultRowHeight="11"/>
  <cols>
    <col min="1" max="6" width="6.42578125" style="39"/>
    <col min="7" max="16384" width="6.42578125" style="41"/>
  </cols>
  <sheetData>
    <row r="1" spans="1:10" ht="70" customHeight="1">
      <c r="A1" s="59" t="s">
        <v>0</v>
      </c>
      <c r="B1" s="59"/>
      <c r="C1" s="59"/>
      <c r="D1" s="59"/>
      <c r="E1" s="59"/>
      <c r="F1" s="59"/>
      <c r="G1" s="59"/>
      <c r="H1" s="58"/>
      <c r="I1" s="58"/>
      <c r="J1" s="58"/>
    </row>
    <row r="2" spans="1:10" ht="27">
      <c r="A2" s="38" t="s">
        <v>23</v>
      </c>
      <c r="B2" s="38" t="s">
        <v>23</v>
      </c>
      <c r="C2" s="38" t="s">
        <v>45</v>
      </c>
      <c r="D2" s="38" t="s">
        <v>45</v>
      </c>
      <c r="G2" s="40" t="s">
        <v>24</v>
      </c>
    </row>
    <row r="3" spans="1:10">
      <c r="A3" s="18" t="s">
        <v>2</v>
      </c>
      <c r="B3" s="18" t="s">
        <v>3</v>
      </c>
      <c r="C3" s="18" t="s">
        <v>2</v>
      </c>
      <c r="D3" s="18" t="s">
        <v>3</v>
      </c>
      <c r="G3" s="39" t="s">
        <v>4</v>
      </c>
      <c r="H3" s="39">
        <f>AVERAGEIF('Risk Register'!E:E,"&gt;0")</f>
        <v>18.3</v>
      </c>
      <c r="I3" s="39">
        <f>AVERAGEIF('Risk Register'!K:K,"&gt;0")</f>
        <v>8.3000000000000007</v>
      </c>
    </row>
    <row r="4" spans="1:10" ht="27">
      <c r="A4" s="38" t="s">
        <v>23</v>
      </c>
      <c r="B4" s="38" t="s">
        <v>23</v>
      </c>
      <c r="C4" s="42" t="s">
        <v>45</v>
      </c>
      <c r="D4" s="42" t="s">
        <v>45</v>
      </c>
      <c r="G4" s="39" t="s">
        <v>20</v>
      </c>
      <c r="H4" s="39">
        <f>DSTDEVP('Risk Register'!E:E,"Current Score
(Fill Down)",Scratchpad!A2:A3)</f>
        <v>5.3674947601278564</v>
      </c>
      <c r="I4" s="39">
        <f>DSTDEVP('Risk Register'!K:K,"New Score
(Fill Down)",Scratchpad!C2:C3)</f>
        <v>2.1931712199461306</v>
      </c>
    </row>
    <row r="5" spans="1:10">
      <c r="A5" s="18" t="s">
        <v>47</v>
      </c>
      <c r="B5" s="18" t="s">
        <v>46</v>
      </c>
      <c r="C5" s="18" t="s">
        <v>47</v>
      </c>
      <c r="D5" s="18" t="s">
        <v>46</v>
      </c>
      <c r="G5" s="39" t="s">
        <v>5</v>
      </c>
      <c r="H5" s="39">
        <f>COUNTIF('Risk Register'!E:E,"&gt;0")</f>
        <v>10</v>
      </c>
      <c r="I5" s="39">
        <f>COUNTIF('Risk Register'!K:K,"&gt;0")</f>
        <v>10</v>
      </c>
    </row>
    <row r="6" spans="1:10" ht="27">
      <c r="A6" s="38" t="s">
        <v>23</v>
      </c>
      <c r="B6" s="38" t="s">
        <v>23</v>
      </c>
      <c r="C6" s="38" t="s">
        <v>45</v>
      </c>
      <c r="D6" s="38" t="s">
        <v>45</v>
      </c>
      <c r="G6" s="39"/>
      <c r="H6" s="39"/>
      <c r="I6" s="39"/>
    </row>
    <row r="7" spans="1:10">
      <c r="A7" s="18" t="s">
        <v>35</v>
      </c>
      <c r="B7" s="18" t="s">
        <v>36</v>
      </c>
      <c r="C7" s="18" t="s">
        <v>35</v>
      </c>
      <c r="D7" s="18" t="s">
        <v>36</v>
      </c>
      <c r="G7" s="39" t="s">
        <v>21</v>
      </c>
      <c r="H7" s="39"/>
      <c r="I7" s="39"/>
    </row>
    <row r="8" spans="1:10" ht="27">
      <c r="A8" s="38" t="s">
        <v>23</v>
      </c>
      <c r="B8" s="38" t="s">
        <v>23</v>
      </c>
      <c r="C8" s="38" t="s">
        <v>45</v>
      </c>
      <c r="D8" s="38" t="s">
        <v>45</v>
      </c>
      <c r="G8" s="39" t="s">
        <v>22</v>
      </c>
      <c r="H8" s="39" t="s">
        <v>1</v>
      </c>
      <c r="I8" s="39" t="s">
        <v>31</v>
      </c>
    </row>
    <row r="9" spans="1:10">
      <c r="A9" s="18" t="s">
        <v>6</v>
      </c>
      <c r="B9" s="18" t="s">
        <v>7</v>
      </c>
      <c r="C9" s="18" t="s">
        <v>6</v>
      </c>
      <c r="D9" s="18" t="s">
        <v>7</v>
      </c>
      <c r="G9" s="39">
        <v>1</v>
      </c>
      <c r="H9" s="39">
        <f t="shared" ref="H9:H11" si="0">NORMDIST(G9,MeanOld,StDevOld,FALSE)</f>
        <v>4.1240560722313448E-4</v>
      </c>
      <c r="I9" s="39">
        <f t="shared" ref="I9:I11" si="1">NORMDIST(G9,MeanNew,StDevNew,FALSE)</f>
        <v>7.1459964099249281E-4</v>
      </c>
    </row>
    <row r="10" spans="1:10">
      <c r="A10" s="19"/>
      <c r="B10" s="19"/>
      <c r="C10" s="19"/>
      <c r="D10" s="19"/>
      <c r="G10" s="39">
        <v>2</v>
      </c>
      <c r="H10" s="39">
        <f t="shared" si="0"/>
        <v>7.3888198004572929E-4</v>
      </c>
      <c r="I10" s="39">
        <f t="shared" si="1"/>
        <v>2.9378810139598075E-3</v>
      </c>
    </row>
    <row r="11" spans="1:10">
      <c r="A11" s="39" t="s">
        <v>38</v>
      </c>
      <c r="B11" s="39" t="s">
        <v>28</v>
      </c>
      <c r="C11" s="39" t="s">
        <v>8</v>
      </c>
      <c r="D11" s="43" t="s">
        <v>9</v>
      </c>
      <c r="E11" s="39" t="s">
        <v>29</v>
      </c>
      <c r="G11" s="39">
        <v>3</v>
      </c>
      <c r="H11" s="39">
        <f t="shared" si="0"/>
        <v>1.2786484405310976E-3</v>
      </c>
      <c r="I11" s="39">
        <f t="shared" si="1"/>
        <v>9.8110547315907806E-3</v>
      </c>
    </row>
    <row r="12" spans="1:10">
      <c r="A12" s="39" t="s">
        <v>10</v>
      </c>
      <c r="B12" s="39">
        <f>DCOUNT(Risks,"Current Score
(Fill Down)",Scratchpad!A2:B3)</f>
        <v>0</v>
      </c>
      <c r="C12" s="39">
        <f>DCOUNT(Risks,"Current Score
(Fill Down)",Scratchpad!C2:D3)</f>
        <v>1</v>
      </c>
      <c r="D12" s="39">
        <f>MAX(B12:C15)-B12</f>
        <v>7</v>
      </c>
      <c r="E12" s="39">
        <f>MAX(B12:C15)-C12</f>
        <v>6</v>
      </c>
      <c r="G12" s="39">
        <v>4</v>
      </c>
      <c r="H12" s="39">
        <f>NORMDIST(G12,MeanOld,StDevOld,FALSE)</f>
        <v>2.1372375516075428E-3</v>
      </c>
      <c r="I12" s="39">
        <f>NORMDIST(G12,MeanNew,StDevNew,FALSE)</f>
        <v>2.6613824043708333E-2</v>
      </c>
    </row>
    <row r="13" spans="1:10">
      <c r="A13" s="39" t="s">
        <v>37</v>
      </c>
      <c r="B13" s="39">
        <f>DCOUNT(Risks,"Current Score
(Fill Down)",A4:B5)</f>
        <v>1</v>
      </c>
      <c r="C13" s="39">
        <f>DCOUNT(Risks,"Current Score
(Fill Down)",C4:D5)</f>
        <v>7</v>
      </c>
      <c r="D13" s="39">
        <f>MAX(B12:C15)-B13</f>
        <v>6</v>
      </c>
      <c r="E13" s="39">
        <f>MAX(B12:C15)-C13</f>
        <v>0</v>
      </c>
      <c r="G13" s="39">
        <v>5</v>
      </c>
      <c r="H13" s="39">
        <f t="shared" ref="H13:H33" si="2">NORMDIST(G13,MeanOld,StDevOld,FALSE)</f>
        <v>3.4504838877203606E-3</v>
      </c>
      <c r="I13" s="39">
        <f t="shared" ref="I13:I33" si="3">NORMDIST(G13,MeanNew,StDevNew,FALSE)</f>
        <v>5.8642023943135058E-2</v>
      </c>
    </row>
    <row r="14" spans="1:10">
      <c r="A14" s="39" t="s">
        <v>11</v>
      </c>
      <c r="B14" s="39">
        <f>DCOUNT(Risks,"Current Score
(Fill Down)",Scratchpad!A6:B7)</f>
        <v>4</v>
      </c>
      <c r="C14" s="39">
        <f>DCOUNT(Risks,"Current Score
(Fill Down)",Scratchpad!C6:D7)</f>
        <v>2</v>
      </c>
      <c r="D14" s="39">
        <f>MAX(B12:C15)-B14</f>
        <v>3</v>
      </c>
      <c r="E14" s="39">
        <f>MAX(B12:C15)-C14</f>
        <v>5</v>
      </c>
      <c r="G14" s="39">
        <v>6</v>
      </c>
      <c r="H14" s="39">
        <f t="shared" si="2"/>
        <v>5.3806256301259254E-3</v>
      </c>
      <c r="I14" s="39">
        <f t="shared" si="3"/>
        <v>0.1049592472953679</v>
      </c>
    </row>
    <row r="15" spans="1:10">
      <c r="A15" s="39" t="s">
        <v>12</v>
      </c>
      <c r="B15" s="39">
        <f>DCOUNT(Risks,"Current Score
(Fill Down)",Scratchpad!A8:B9)</f>
        <v>5</v>
      </c>
      <c r="C15" s="39">
        <f>DCOUNT(Risks,"Current Score
(Fill Down)",Scratchpad!C8:D9)</f>
        <v>0</v>
      </c>
      <c r="D15" s="39">
        <f>MAX(B12:C15)-B15</f>
        <v>2</v>
      </c>
      <c r="E15" s="39">
        <f>MAX(B12:C15)-C15</f>
        <v>7</v>
      </c>
      <c r="G15" s="39">
        <v>7</v>
      </c>
      <c r="H15" s="39">
        <f t="shared" si="2"/>
        <v>8.1042179643540553E-3</v>
      </c>
      <c r="I15" s="39">
        <f t="shared" si="3"/>
        <v>0.15259578970087334</v>
      </c>
    </row>
    <row r="16" spans="1:10">
      <c r="A16" s="39" t="s">
        <v>30</v>
      </c>
      <c r="B16" s="39">
        <f>MeanOld</f>
        <v>18.3</v>
      </c>
      <c r="C16" s="39">
        <f>MeanNew</f>
        <v>8.3000000000000007</v>
      </c>
      <c r="G16" s="39">
        <v>8</v>
      </c>
      <c r="H16" s="39">
        <f t="shared" si="2"/>
        <v>1.1790032832781164E-2</v>
      </c>
      <c r="I16" s="39">
        <f t="shared" si="3"/>
        <v>0.18020817210913448</v>
      </c>
    </row>
    <row r="17" spans="1:9">
      <c r="A17" s="39" t="s">
        <v>13</v>
      </c>
      <c r="B17" s="44">
        <f>1-(C16/B16)</f>
        <v>0.54644808743169393</v>
      </c>
      <c r="G17" s="39">
        <v>9</v>
      </c>
      <c r="H17" s="39">
        <f t="shared" si="2"/>
        <v>1.6567023213207108E-2</v>
      </c>
      <c r="I17" s="39">
        <f t="shared" si="3"/>
        <v>0.17286875289410841</v>
      </c>
    </row>
    <row r="18" spans="1:9">
      <c r="A18" s="39" t="s">
        <v>14</v>
      </c>
      <c r="B18" s="39">
        <f>SUM(B14:B15)</f>
        <v>9</v>
      </c>
      <c r="C18" s="39">
        <f>SUM(C14:C15)</f>
        <v>2</v>
      </c>
      <c r="G18" s="39">
        <v>10</v>
      </c>
      <c r="H18" s="39">
        <f t="shared" si="2"/>
        <v>2.2485342732624015E-2</v>
      </c>
      <c r="I18" s="39">
        <f t="shared" si="3"/>
        <v>0.13470031248907549</v>
      </c>
    </row>
    <row r="19" spans="1:9">
      <c r="A19" s="39" t="s">
        <v>13</v>
      </c>
      <c r="B19" s="45">
        <f>ROUND(1-(C18/B18),2)*100</f>
        <v>78</v>
      </c>
      <c r="G19" s="39">
        <v>11</v>
      </c>
      <c r="H19" s="39">
        <f t="shared" si="2"/>
        <v>2.9476784559790241E-2</v>
      </c>
      <c r="I19" s="39">
        <f t="shared" si="3"/>
        <v>8.5257146786485577E-2</v>
      </c>
    </row>
    <row r="20" spans="1:9">
      <c r="G20" s="39">
        <v>12</v>
      </c>
      <c r="H20" s="39">
        <f t="shared" si="2"/>
        <v>3.7323835574077605E-2</v>
      </c>
      <c r="I20" s="39">
        <f t="shared" si="3"/>
        <v>4.3833189459068653E-2</v>
      </c>
    </row>
    <row r="21" spans="1:9">
      <c r="A21" s="39" t="s">
        <v>15</v>
      </c>
      <c r="G21" s="39">
        <v>13</v>
      </c>
      <c r="H21" s="39">
        <f t="shared" si="2"/>
        <v>4.5647604598135827E-2</v>
      </c>
      <c r="I21" s="39">
        <f t="shared" si="3"/>
        <v>1.8305661937034489E-2</v>
      </c>
    </row>
    <row r="22" spans="1:9">
      <c r="A22" s="39">
        <f>B16</f>
        <v>18.3</v>
      </c>
      <c r="G22" s="39">
        <v>14</v>
      </c>
      <c r="H22" s="39">
        <f t="shared" si="2"/>
        <v>5.3923153454435921E-2</v>
      </c>
      <c r="I22" s="39">
        <f t="shared" si="3"/>
        <v>6.2098039560919303E-3</v>
      </c>
    </row>
    <row r="23" spans="1:9">
      <c r="A23" s="39" t="s">
        <v>27</v>
      </c>
      <c r="G23" s="39">
        <v>15</v>
      </c>
      <c r="H23" s="39">
        <f t="shared" si="2"/>
        <v>6.1525922812239384E-2</v>
      </c>
      <c r="I23" s="39">
        <f t="shared" si="3"/>
        <v>1.7111198468948007E-3</v>
      </c>
    </row>
    <row r="24" spans="1:9">
      <c r="A24" s="39" t="str">
        <f>IF(MeanOld&lt;=4,"low",IF(AND(MeanOld&gt;=5,MeanOld&lt;=9),"moderate",IF(AND(MeanOld&gt;=10,MeanOld&lt;=16),"high","very high")))</f>
        <v>very high</v>
      </c>
      <c r="G24" s="39">
        <v>16</v>
      </c>
      <c r="H24" s="39">
        <f t="shared" si="2"/>
        <v>6.7805754865616477E-2</v>
      </c>
      <c r="I24" s="39">
        <f t="shared" si="3"/>
        <v>3.8299495604518253E-4</v>
      </c>
    </row>
    <row r="25" spans="1:9">
      <c r="A25" s="39" t="s">
        <v>19</v>
      </c>
      <c r="G25" s="39">
        <v>17</v>
      </c>
      <c r="H25" s="39">
        <f t="shared" si="2"/>
        <v>7.2177284516568727E-2</v>
      </c>
      <c r="I25" s="39">
        <f t="shared" si="3"/>
        <v>6.9633105968545275E-5</v>
      </c>
    </row>
    <row r="26" spans="1:9">
      <c r="A26" s="46" t="str">
        <f>IF(B16&gt;C16,"reduced","elevated")</f>
        <v>reduced</v>
      </c>
      <c r="G26" s="39">
        <v>18</v>
      </c>
      <c r="H26" s="39">
        <f t="shared" si="2"/>
        <v>7.4209599385343217E-2</v>
      </c>
      <c r="I26" s="39">
        <f t="shared" si="3"/>
        <v>1.028368030247516E-5</v>
      </c>
    </row>
    <row r="27" spans="1:9">
      <c r="A27" s="39" t="s">
        <v>16</v>
      </c>
      <c r="G27" s="39">
        <v>19</v>
      </c>
      <c r="H27" s="39">
        <f t="shared" si="2"/>
        <v>7.3696217839906333E-2</v>
      </c>
      <c r="I27" s="39">
        <f t="shared" si="3"/>
        <v>1.2336485525234207E-6</v>
      </c>
    </row>
    <row r="28" spans="1:9">
      <c r="A28" s="39">
        <f>C16</f>
        <v>8.3000000000000007</v>
      </c>
      <c r="G28" s="39">
        <v>20</v>
      </c>
      <c r="H28" s="39">
        <f t="shared" si="2"/>
        <v>7.0689657527645167E-2</v>
      </c>
      <c r="I28" s="39">
        <f t="shared" si="3"/>
        <v>1.2021106009302915E-7</v>
      </c>
    </row>
    <row r="29" spans="1:9">
      <c r="A29" s="39" t="s">
        <v>17</v>
      </c>
      <c r="G29" s="39">
        <v>21</v>
      </c>
      <c r="H29" s="39">
        <f t="shared" si="2"/>
        <v>6.5492583111338751E-2</v>
      </c>
      <c r="I29" s="39">
        <f t="shared" si="3"/>
        <v>9.5149714057792532E-9</v>
      </c>
    </row>
    <row r="30" spans="1:9">
      <c r="A30" s="39" t="str">
        <f>IF(MeanNew&lt;=4,"low",IF(AND(MeanNew&gt;=5,MeanNew&lt;=9),"moderate",IF(AND(MeanNew&gt;=10,MeanNew&lt;=16),"high","very high")))</f>
        <v>moderate</v>
      </c>
      <c r="G30" s="39">
        <v>22</v>
      </c>
      <c r="H30" s="39">
        <f t="shared" si="2"/>
        <v>5.8607598594967378E-2</v>
      </c>
      <c r="I30" s="39">
        <f t="shared" si="3"/>
        <v>6.1175937694359327E-10</v>
      </c>
    </row>
    <row r="31" spans="1:9">
      <c r="A31" s="39" t="s">
        <v>18</v>
      </c>
      <c r="G31" s="39">
        <v>23</v>
      </c>
      <c r="H31" s="39">
        <f t="shared" si="2"/>
        <v>5.0657213681586724E-2</v>
      </c>
      <c r="I31" s="39">
        <f t="shared" si="3"/>
        <v>3.1949485521712037E-11</v>
      </c>
    </row>
    <row r="32" spans="1:9">
      <c r="G32" s="39">
        <v>24</v>
      </c>
      <c r="H32" s="39">
        <f t="shared" si="2"/>
        <v>4.2291611567191162E-2</v>
      </c>
      <c r="I32" s="39">
        <f t="shared" si="3"/>
        <v>1.3553678832071001E-12</v>
      </c>
    </row>
    <row r="33" spans="7:9">
      <c r="G33" s="39">
        <v>25</v>
      </c>
      <c r="H33" s="39">
        <f t="shared" si="2"/>
        <v>3.4103011827878484E-2</v>
      </c>
      <c r="I33" s="39">
        <f t="shared" si="3"/>
        <v>4.6704701260730354E-14</v>
      </c>
    </row>
  </sheetData>
  <mergeCells count="1">
    <mergeCell ref="A1:J1"/>
  </mergeCells>
  <phoneticPr fontId="1" type="noConversion"/>
  <pageMargins left="0.75" right="0.75" top="1" bottom="1" header="0.5" footer="0.5"/>
  <pageSetup orientation="portrait" horizontalDpi="4294967292" verticalDpi="4294967292"/>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Risk Register</vt:lpstr>
      <vt:lpstr>Risk Analysis</vt:lpstr>
      <vt:lpstr>Scratchpad</vt:lpstr>
    </vt:vector>
  </TitlesOfParts>
  <Company>DareToGo.com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Crane Geoff</dc:creator>
  <cp:lastModifiedBy>Crane Geoff</cp:lastModifiedBy>
  <dcterms:created xsi:type="dcterms:W3CDTF">2011-01-22T23:24:17Z</dcterms:created>
  <dcterms:modified xsi:type="dcterms:W3CDTF">2011-01-24T02:03:07Z</dcterms:modified>
</cp:coreProperties>
</file>